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mj313\Dropbox\Gov$\2016 Gov$ files\"/>
    </mc:Choice>
  </mc:AlternateContent>
  <bookViews>
    <workbookView xWindow="0" yWindow="0" windowWidth="28800" windowHeight="12300" tabRatio="811"/>
  </bookViews>
  <sheets>
    <sheet name="Totals" sheetId="22" r:id="rId1"/>
    <sheet name="Delaware" sheetId="3" r:id="rId2"/>
    <sheet name="Indiana" sheetId="18" r:id="rId3"/>
    <sheet name="Missouri" sheetId="17" r:id="rId4"/>
    <sheet name="Montana" sheetId="6" r:id="rId5"/>
    <sheet name="New Hampshire" sheetId="7" r:id="rId6"/>
    <sheet name="North Carolina" sheetId="19" r:id="rId7"/>
    <sheet name="North Dakota" sheetId="9" r:id="rId8"/>
    <sheet name="Oregon" sheetId="20" r:id="rId9"/>
    <sheet name="Utah" sheetId="11" r:id="rId10"/>
    <sheet name="Vermont" sheetId="12" r:id="rId11"/>
    <sheet name="Washington" sheetId="13" r:id="rId12"/>
    <sheet name="West Virginia" sheetId="14" r:id="rId13"/>
  </sheets>
  <externalReferences>
    <externalReference r:id="rId14"/>
  </externalReferenc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N2" i="13" l="1"/>
  <c r="K19" i="13"/>
  <c r="K13" i="13"/>
  <c r="K18" i="13"/>
  <c r="J14" i="13"/>
  <c r="K3" i="18"/>
  <c r="N2" i="11"/>
  <c r="K13" i="11"/>
  <c r="I12" i="22"/>
  <c r="I14" i="22"/>
  <c r="I2" i="22"/>
  <c r="H14" i="22"/>
  <c r="J11" i="12"/>
  <c r="J13" i="11"/>
  <c r="J8" i="9"/>
  <c r="K7" i="12"/>
  <c r="K2" i="12"/>
  <c r="N2" i="12"/>
  <c r="O2" i="18"/>
  <c r="N2" i="14"/>
  <c r="O2" i="20"/>
  <c r="O2" i="9"/>
  <c r="O2" i="19"/>
  <c r="O2" i="7"/>
  <c r="O4" i="6"/>
  <c r="O2" i="17"/>
  <c r="O2" i="3"/>
  <c r="K18" i="20"/>
  <c r="K17" i="20"/>
  <c r="K16" i="20"/>
  <c r="K15" i="20"/>
  <c r="K13" i="20"/>
  <c r="K5" i="20"/>
  <c r="K7" i="18"/>
  <c r="K6" i="18"/>
  <c r="K5" i="18"/>
  <c r="K4" i="18"/>
  <c r="K8" i="3"/>
  <c r="K6" i="3"/>
  <c r="K5" i="3"/>
  <c r="K3" i="3"/>
  <c r="K2" i="3"/>
  <c r="K10" i="12"/>
  <c r="K9" i="12"/>
  <c r="K16" i="7"/>
  <c r="K15" i="7"/>
  <c r="K11" i="7"/>
  <c r="K6" i="7"/>
  <c r="K12" i="17"/>
  <c r="I3" i="22"/>
  <c r="I4" i="22"/>
  <c r="I5" i="22"/>
  <c r="I6" i="22"/>
  <c r="I7" i="22"/>
  <c r="I9" i="22"/>
  <c r="I10" i="22"/>
  <c r="I11" i="22"/>
  <c r="I13" i="22"/>
  <c r="L14" i="13"/>
  <c r="J9" i="14"/>
  <c r="J20" i="20"/>
  <c r="J9" i="19"/>
  <c r="J17" i="7"/>
  <c r="J14" i="6"/>
  <c r="J16" i="17"/>
  <c r="J9" i="3"/>
  <c r="J8" i="18"/>
  <c r="D9" i="22"/>
  <c r="D5" i="22"/>
  <c r="D6" i="22"/>
  <c r="D7" i="22"/>
  <c r="B10" i="22"/>
  <c r="D10" i="22"/>
  <c r="B11" i="22"/>
  <c r="D11" i="22"/>
  <c r="D12" i="22"/>
  <c r="D13" i="22"/>
  <c r="M14" i="13"/>
  <c r="M11" i="12"/>
  <c r="M13" i="11"/>
  <c r="M9" i="3"/>
  <c r="I16" i="19"/>
  <c r="E16" i="19"/>
  <c r="M20" i="20"/>
  <c r="M9" i="14"/>
  <c r="D11" i="19"/>
  <c r="D16" i="19"/>
  <c r="M2" i="19"/>
  <c r="M3" i="19"/>
  <c r="F16" i="19"/>
  <c r="M4" i="19"/>
  <c r="G11" i="19"/>
  <c r="G16" i="19"/>
  <c r="M5" i="19"/>
  <c r="H11" i="19"/>
  <c r="H16" i="19"/>
  <c r="M6" i="19"/>
  <c r="M7" i="19"/>
  <c r="M9" i="19"/>
  <c r="M17" i="7"/>
  <c r="M5" i="17"/>
  <c r="M16" i="17"/>
  <c r="M8" i="18"/>
  <c r="L2" i="3"/>
  <c r="M2" i="3"/>
  <c r="L3" i="3"/>
  <c r="I3" i="3"/>
  <c r="M3" i="3"/>
  <c r="I4" i="3"/>
  <c r="M4" i="3"/>
  <c r="G16" i="3"/>
  <c r="L5" i="3"/>
  <c r="M5" i="3"/>
  <c r="L6" i="3"/>
  <c r="M6" i="3"/>
  <c r="M14" i="6"/>
  <c r="M11" i="6"/>
  <c r="M10" i="6"/>
  <c r="M9" i="6"/>
  <c r="F10" i="22"/>
  <c r="F9" i="22"/>
  <c r="F8" i="22"/>
  <c r="F4" i="22"/>
  <c r="D4" i="22"/>
  <c r="F3" i="22"/>
  <c r="D3" i="22"/>
  <c r="F2" i="22"/>
  <c r="D2" i="22"/>
  <c r="H15" i="20"/>
  <c r="H14" i="20"/>
  <c r="H13" i="20"/>
  <c r="H12" i="20"/>
  <c r="H11" i="20"/>
  <c r="H10" i="20"/>
  <c r="H9" i="20"/>
  <c r="H7" i="20"/>
  <c r="H6" i="20"/>
  <c r="H5" i="20"/>
  <c r="H4" i="20"/>
  <c r="H3" i="20"/>
  <c r="H2" i="20"/>
  <c r="E39" i="6"/>
  <c r="F39" i="6"/>
  <c r="I39" i="6"/>
  <c r="J39" i="6"/>
  <c r="M39" i="6"/>
  <c r="N39" i="6"/>
  <c r="I15" i="18"/>
  <c r="H15" i="18"/>
  <c r="G15" i="18"/>
  <c r="F15" i="18"/>
  <c r="E15" i="18"/>
  <c r="D15" i="18"/>
  <c r="L7" i="18"/>
  <c r="M7" i="18"/>
  <c r="L6" i="18"/>
  <c r="M6" i="18"/>
  <c r="L5" i="18"/>
  <c r="M5" i="18"/>
  <c r="L4" i="18"/>
  <c r="M4" i="18"/>
  <c r="L3" i="18"/>
  <c r="M3" i="18"/>
  <c r="L2" i="18"/>
  <c r="M2" i="18"/>
  <c r="D16" i="3"/>
  <c r="E16" i="3"/>
  <c r="F16" i="3"/>
  <c r="H16" i="3"/>
  <c r="Q34" i="17"/>
  <c r="P34" i="17"/>
  <c r="O34" i="17"/>
  <c r="N34" i="17"/>
  <c r="M34" i="17"/>
  <c r="L34" i="17"/>
  <c r="K34" i="17"/>
  <c r="J34" i="17"/>
  <c r="I34" i="17"/>
  <c r="H34" i="17"/>
  <c r="G34" i="17"/>
  <c r="F34" i="17"/>
  <c r="E34" i="17"/>
  <c r="D34" i="17"/>
  <c r="M15" i="17"/>
  <c r="M14" i="17"/>
  <c r="M13" i="17"/>
  <c r="L12" i="17"/>
  <c r="M12" i="17"/>
  <c r="L11" i="17"/>
  <c r="I11" i="17"/>
  <c r="M11" i="17"/>
  <c r="M10" i="17"/>
  <c r="I9" i="17"/>
  <c r="M9" i="17"/>
  <c r="I8" i="17"/>
  <c r="M8" i="17"/>
  <c r="L7" i="17"/>
  <c r="I7" i="17"/>
  <c r="M7" i="17"/>
  <c r="L6" i="17"/>
  <c r="I6" i="17"/>
  <c r="M6" i="17"/>
  <c r="I5" i="17"/>
  <c r="I4" i="17"/>
  <c r="M4" i="17"/>
  <c r="L3" i="17"/>
  <c r="I3" i="17"/>
  <c r="M3" i="17"/>
  <c r="I2" i="17"/>
  <c r="M2" i="17"/>
  <c r="M5" i="6"/>
  <c r="M8" i="6"/>
  <c r="M7" i="6"/>
  <c r="M6" i="6"/>
  <c r="M4" i="6"/>
  <c r="L9" i="11"/>
  <c r="K32" i="11"/>
  <c r="J32" i="11"/>
  <c r="I32" i="11"/>
  <c r="H32" i="11"/>
  <c r="G32" i="11"/>
  <c r="F32" i="11"/>
  <c r="E32" i="11"/>
  <c r="D32" i="11"/>
  <c r="C32" i="11"/>
  <c r="B32" i="11"/>
  <c r="H31" i="11"/>
  <c r="K31" i="11"/>
  <c r="J31" i="11"/>
  <c r="I31" i="11"/>
  <c r="G31" i="11"/>
  <c r="F31" i="11"/>
  <c r="E31" i="11"/>
  <c r="D31" i="11"/>
  <c r="C31" i="11"/>
  <c r="B31" i="11"/>
  <c r="K29" i="11"/>
  <c r="I29" i="11"/>
  <c r="H29" i="11"/>
  <c r="E29" i="11"/>
  <c r="D29" i="11"/>
  <c r="C29" i="11"/>
  <c r="F29" i="11"/>
  <c r="B29" i="11"/>
  <c r="H4" i="3"/>
  <c r="H3" i="3"/>
  <c r="K6" i="6"/>
  <c r="K8" i="6"/>
  <c r="K4" i="6"/>
  <c r="H5" i="6"/>
  <c r="H7" i="6"/>
</calcChain>
</file>

<file path=xl/sharedStrings.xml><?xml version="1.0" encoding="utf-8"?>
<sst xmlns="http://schemas.openxmlformats.org/spreadsheetml/2006/main" count="1139" uniqueCount="528">
  <si>
    <t>Delaware</t>
  </si>
  <si>
    <t>State</t>
  </si>
  <si>
    <t>Candidate</t>
  </si>
  <si>
    <t>Election Result</t>
  </si>
  <si>
    <t>Party</t>
  </si>
  <si>
    <t>Occupation *3</t>
  </si>
  <si>
    <t>Candidate Filing Date</t>
  </si>
  <si>
    <t>Total Primary Vote Count</t>
  </si>
  <si>
    <t>% of Primary Vote</t>
  </si>
  <si>
    <t xml:space="preserve">Primary Expenditures </t>
  </si>
  <si>
    <t>Total General Election Vote</t>
  </si>
  <si>
    <t>% of General Election Vote</t>
  </si>
  <si>
    <t>General Election Expenditures</t>
  </si>
  <si>
    <t>Total  Expenditures</t>
  </si>
  <si>
    <t>John C. Carney Jr.</t>
  </si>
  <si>
    <t>Won General</t>
  </si>
  <si>
    <t>Democratic</t>
  </si>
  <si>
    <t>Colin Bonini</t>
  </si>
  <si>
    <t>Lost General</t>
  </si>
  <si>
    <t>Republican</t>
  </si>
  <si>
    <t>Lacey Lafferty</t>
  </si>
  <si>
    <t>Lost Primary</t>
  </si>
  <si>
    <t>Andrew R. Groff</t>
  </si>
  <si>
    <t>Green</t>
  </si>
  <si>
    <t>Sean L. Goward</t>
  </si>
  <si>
    <t>Libertarian</t>
  </si>
  <si>
    <t>Indiana</t>
  </si>
  <si>
    <t>Mike Pence</t>
  </si>
  <si>
    <t>John Gregg</t>
  </si>
  <si>
    <t>Rex Bell</t>
  </si>
  <si>
    <t>Adam Adkins</t>
  </si>
  <si>
    <t>Independent</t>
  </si>
  <si>
    <t>Christopher Stried</t>
  </si>
  <si>
    <t>Missouri</t>
  </si>
  <si>
    <t>Leonard Joseph Steinman II</t>
  </si>
  <si>
    <t>Chris Koster</t>
  </si>
  <si>
    <t>Eric Morrison</t>
  </si>
  <si>
    <t>Charles B. Wheeler</t>
  </si>
  <si>
    <t>Catherine Hanaway</t>
  </si>
  <si>
    <t>Eric Greitens</t>
  </si>
  <si>
    <t>John Brunner</t>
  </si>
  <si>
    <t>Peter D. Kinder</t>
  </si>
  <si>
    <t>Cisse W Spragins</t>
  </si>
  <si>
    <t>Don Fitz</t>
  </si>
  <si>
    <t>Lester Benton (Les) Turilli, Jr.</t>
  </si>
  <si>
    <t>Dave Altis</t>
  </si>
  <si>
    <t>Write-in</t>
  </si>
  <si>
    <t>Theo Brown Sr</t>
  </si>
  <si>
    <t>Martin Lindstedt</t>
  </si>
  <si>
    <t>Montana</t>
  </si>
  <si>
    <t>Steve Bullock</t>
  </si>
  <si>
    <t>Bill McChesney</t>
  </si>
  <si>
    <t>Greg Gianforte</t>
  </si>
  <si>
    <t>New Hampshire</t>
  </si>
  <si>
    <t>Chris Sununu</t>
  </si>
  <si>
    <t xml:space="preserve">Derek Dextraze </t>
  </si>
  <si>
    <t>Ian Freeman</t>
  </si>
  <si>
    <t>Steve Marchand</t>
  </si>
  <si>
    <t>Colin Van Ostern</t>
  </si>
  <si>
    <t>Mark Connolly</t>
  </si>
  <si>
    <t>Jeanie Forrester</t>
  </si>
  <si>
    <t>Ted Gatsas</t>
  </si>
  <si>
    <t>Jonathan Lavoie</t>
  </si>
  <si>
    <t>Scatter</t>
  </si>
  <si>
    <t>William E. Fortune</t>
  </si>
  <si>
    <t>Jilletta Jarvis</t>
  </si>
  <si>
    <t>Michael Gill</t>
  </si>
  <si>
    <t>Max Abramson</t>
  </si>
  <si>
    <t>Roy Cooper</t>
  </si>
  <si>
    <t>Ken Spaulding</t>
  </si>
  <si>
    <t>Pat McCrory</t>
  </si>
  <si>
    <t>C. Robert Brawley</t>
  </si>
  <si>
    <t>Charles Kenneth Moss</t>
  </si>
  <si>
    <t>North Carolina</t>
  </si>
  <si>
    <t>Report</t>
  </si>
  <si>
    <t>Occupation Data taken from Ballotopedia</t>
  </si>
  <si>
    <t>Lieutenant Governor of Indiana</t>
  </si>
  <si>
    <t>Owner of Bell Contracting</t>
  </si>
  <si>
    <t>Former State Speaker of The House</t>
  </si>
  <si>
    <t>Construction Business Owner</t>
  </si>
  <si>
    <t>Independent Television Producer</t>
  </si>
  <si>
    <t>Eric Holcomb</t>
  </si>
  <si>
    <t>1st Quarterly Report</t>
  </si>
  <si>
    <t>Dates</t>
  </si>
  <si>
    <t>01/01/2016 - 03/31/2016</t>
  </si>
  <si>
    <t>Holcomb</t>
  </si>
  <si>
    <t>Gregg</t>
  </si>
  <si>
    <t>Bell</t>
  </si>
  <si>
    <t>Adkins</t>
  </si>
  <si>
    <t>Stried</t>
  </si>
  <si>
    <t>2nd Quarterly Report</t>
  </si>
  <si>
    <t>3rd Quarterly Report</t>
  </si>
  <si>
    <t>4th Quarterly Report</t>
  </si>
  <si>
    <t>04/01/2016 - 06/30/2016</t>
  </si>
  <si>
    <t>07/01/2016 - 09/30/2016</t>
  </si>
  <si>
    <t>10/01/2016 - 10/24/2016</t>
  </si>
  <si>
    <t>2016 Annual Report</t>
  </si>
  <si>
    <t>10/25/2016 - 12/31/2016</t>
  </si>
  <si>
    <t>Total</t>
  </si>
  <si>
    <t>-</t>
  </si>
  <si>
    <t>Withdrew *</t>
  </si>
  <si>
    <t>* Pence withdraws from gubernatorial election on 7/15/2016 to run as Trump's vice presidential running mate.</t>
  </si>
  <si>
    <t>Occupation *1</t>
  </si>
  <si>
    <t>*1</t>
  </si>
  <si>
    <t>*2</t>
  </si>
  <si>
    <t>Incumbent Governor</t>
  </si>
  <si>
    <t>Businessman</t>
  </si>
  <si>
    <t>Designer, Writer, Publisher</t>
  </si>
  <si>
    <t>US Congressman</t>
  </si>
  <si>
    <t>State Senator</t>
  </si>
  <si>
    <t>Technician, Flight Engineer</t>
  </si>
  <si>
    <t>Businessman, Teacher</t>
  </si>
  <si>
    <t>Retired State Trooper, Author</t>
  </si>
  <si>
    <t>Carney</t>
  </si>
  <si>
    <t>Bonini</t>
  </si>
  <si>
    <t>Lafferty</t>
  </si>
  <si>
    <t>Groff</t>
  </si>
  <si>
    <t>Goward</t>
  </si>
  <si>
    <t>2016 General 30 Day Report</t>
  </si>
  <si>
    <t>01/01/2016 - 10/09/2016</t>
  </si>
  <si>
    <t>2016 General 8 Day Report</t>
  </si>
  <si>
    <t>10/10/2016 - 10/31/2016</t>
  </si>
  <si>
    <t>11/01/2016 - 12/31/2016</t>
  </si>
  <si>
    <t>2016 Primary 30 Day Report</t>
  </si>
  <si>
    <t>2016 Primary 8 Day Report</t>
  </si>
  <si>
    <t>*Amended from original $56,108.93</t>
  </si>
  <si>
    <t>08/15/2016 - 09/05/2016</t>
  </si>
  <si>
    <t>01/01/2016 - 08/14/2016</t>
  </si>
  <si>
    <t>** Period start and end date 09/06/2016 - 12/31/2016</t>
  </si>
  <si>
    <t>N/A</t>
  </si>
  <si>
    <t>Primary and General election Expenditures reported by https://cfrs.elections.delaware.gov/Public/ViewFiledReports?theme=vista</t>
  </si>
  <si>
    <t>Candidate Filing Date *2</t>
  </si>
  <si>
    <t>*3</t>
  </si>
  <si>
    <t>Total  Expenditures *3</t>
  </si>
  <si>
    <t>General Election Expenditures *3</t>
  </si>
  <si>
    <t>Primary Expenditures *3</t>
  </si>
  <si>
    <t>Candidate Filing Date taken from http://elections.delaware.gov/reports/genl_fcddt.shtml</t>
  </si>
  <si>
    <t>0 (no report filed)</t>
  </si>
  <si>
    <t>Incumbent Attorney General of Missouri</t>
  </si>
  <si>
    <t>Nonprofit Executive, Former Navy Seal</t>
  </si>
  <si>
    <t>Pastor</t>
  </si>
  <si>
    <t>Research Psychologist, Professor</t>
  </si>
  <si>
    <t>Attorney</t>
  </si>
  <si>
    <t>Candidate Filing Date taken from</t>
  </si>
  <si>
    <t>http://enr.sos.mo.gov/</t>
  </si>
  <si>
    <t>http://mec.mo.gov/MEC/Campaign_Finance/CF11_SearchComm.aspx</t>
  </si>
  <si>
    <t>Doug Burgum</t>
  </si>
  <si>
    <t>Marvin E Nelson</t>
  </si>
  <si>
    <t>Wayne Stenehjem</t>
  </si>
  <si>
    <t>Paul Sorum</t>
  </si>
  <si>
    <t>Marty Riske</t>
  </si>
  <si>
    <t>Democrat</t>
  </si>
  <si>
    <t>North Dakota</t>
  </si>
  <si>
    <t>Write-In</t>
  </si>
  <si>
    <t>Oregon</t>
  </si>
  <si>
    <t>James Foster</t>
  </si>
  <si>
    <t>Aaron Donald Auer</t>
  </si>
  <si>
    <t>Constitution</t>
  </si>
  <si>
    <t>Kate Brown</t>
  </si>
  <si>
    <t>Cliff Thomason</t>
  </si>
  <si>
    <t>Bud Pierce</t>
  </si>
  <si>
    <t>Allen Alley</t>
  </si>
  <si>
    <t>Chet Chance</t>
  </si>
  <si>
    <t>Bruce Cuff</t>
  </si>
  <si>
    <t>(William) Bud Pierce</t>
  </si>
  <si>
    <t>2016 Primary Election</t>
  </si>
  <si>
    <t>Yes</t>
  </si>
  <si>
    <t>Patrick Barney</t>
  </si>
  <si>
    <t>Julian Bell</t>
  </si>
  <si>
    <t>John Michael Fitzpatrick</t>
  </si>
  <si>
    <t>No</t>
  </si>
  <si>
    <t>Kevin M Forsythe</t>
  </si>
  <si>
    <t>Bob Forthan</t>
  </si>
  <si>
    <t>Steve Johnson</t>
  </si>
  <si>
    <t>Bob Niemeyer</t>
  </si>
  <si>
    <t>Dave Stauffer</t>
  </si>
  <si>
    <t>2016 General Election</t>
  </si>
  <si>
    <t>Minor Party</t>
  </si>
  <si>
    <t>Working Families</t>
  </si>
  <si>
    <t>Nominated</t>
  </si>
  <si>
    <t>Utah</t>
  </si>
  <si>
    <t>Vermont</t>
  </si>
  <si>
    <t>Washington</t>
  </si>
  <si>
    <t>West Virginia</t>
  </si>
  <si>
    <t>Gary Herbert</t>
  </si>
  <si>
    <t>Jonathan Johnson</t>
  </si>
  <si>
    <t xml:space="preserve">Vaughn R. Cook </t>
  </si>
  <si>
    <t xml:space="preserve">Carlos Tavares Jr. </t>
  </si>
  <si>
    <t>Nate Jensen</t>
  </si>
  <si>
    <t>Ken Larsen</t>
  </si>
  <si>
    <t xml:space="preserve">Gary R Van Horn </t>
  </si>
  <si>
    <t>Independent American</t>
  </si>
  <si>
    <t>Mike Weinholtz</t>
  </si>
  <si>
    <t>Won general election</t>
  </si>
  <si>
    <t>Lost primary election</t>
  </si>
  <si>
    <t>Brian Kamerath</t>
  </si>
  <si>
    <t>Lost general election</t>
  </si>
  <si>
    <t>Dell Schanze</t>
  </si>
  <si>
    <t>Lost at party convention</t>
  </si>
  <si>
    <t>Convention</t>
  </si>
  <si>
    <t>Primary</t>
  </si>
  <si>
    <t>September 30th</t>
  </si>
  <si>
    <t>General</t>
  </si>
  <si>
    <t>Year End</t>
  </si>
  <si>
    <t>Final</t>
  </si>
  <si>
    <t>Withdrew</t>
  </si>
  <si>
    <t>(unaffiliated)</t>
  </si>
  <si>
    <t>Retired electrical engineer</t>
  </si>
  <si>
    <t>Incumbent; real estate developer (?)</t>
  </si>
  <si>
    <t>Chairman, CHG Healthcare Services</t>
  </si>
  <si>
    <t>Chairman, Overstock.com</t>
  </si>
  <si>
    <t>Engineer; secretary,  Utah Libertarian Party</t>
  </si>
  <si>
    <t>oriental medicine doctor; former chair, Utah County Democratic Party</t>
  </si>
  <si>
    <t>L. S. Brown (write-in)</t>
  </si>
  <si>
    <t>President, Belgarve Corporation</t>
  </si>
  <si>
    <t>Software developer</t>
  </si>
  <si>
    <t>Manager, Paraglider Mall</t>
  </si>
  <si>
    <t>(not posted)</t>
  </si>
  <si>
    <t>TOTAL</t>
  </si>
  <si>
    <t>2016 30 Day After Primary Report</t>
  </si>
  <si>
    <t>Steinman</t>
  </si>
  <si>
    <t>Koster</t>
  </si>
  <si>
    <t>Morrison</t>
  </si>
  <si>
    <t>Wheeler</t>
  </si>
  <si>
    <t>Hanaway</t>
  </si>
  <si>
    <t>Greitens</t>
  </si>
  <si>
    <t>Brunner</t>
  </si>
  <si>
    <t>07/01/2016 - 07/21/2016</t>
  </si>
  <si>
    <t>07/22/2016 - 09/04/2016</t>
  </si>
  <si>
    <t>10/01/2015 - 12/31/2015</t>
  </si>
  <si>
    <t>2016 Primary January Quarterly Report</t>
  </si>
  <si>
    <t>2016 Primary April Quarterly Report</t>
  </si>
  <si>
    <t xml:space="preserve">2016 8 Day Before Primary Report </t>
  </si>
  <si>
    <t>08/28/2016 - 09/30/2016</t>
  </si>
  <si>
    <t>2016 Primary July Quarterly Report</t>
  </si>
  <si>
    <t>2016 General October Quarterly Report</t>
  </si>
  <si>
    <t>07/22/2016 - 08/27/2016</t>
  </si>
  <si>
    <t>SUE MINTER PO BOX 583 (802) 448-0431</t>
  </si>
  <si>
    <t>DEMOCRATIC 26706 36.50 MATT DUNNE PO BOX 1134 (802) 478-0858</t>
  </si>
  <si>
    <t>DEMOCRATIC 6611 9.04 PETER GALBRAITH PO BOX 335 (802) 451-0175</t>
  </si>
  <si>
    <t>DEMOCRATIC 537 0.73 CRIS ERICSON 879 CHURCH STREET (802) 875-4038</t>
  </si>
  <si>
    <t>DEMOCRATIC 361 0.49 H. BROOKE PAIGE PO BOX 41 (802) 883-2320</t>
  </si>
  <si>
    <t>REPUBLICAN 59.77 a PHIL SCOTT 46 THREE MILE BRIDGE</t>
  </si>
  <si>
    <t>ROAD</t>
  </si>
  <si>
    <t>27728 (802) 279-2266</t>
  </si>
  <si>
    <t>REPUBLICAN 18113 39.04 BRUCE M. LISMAN</t>
  </si>
  <si>
    <t>Sue Minter</t>
  </si>
  <si>
    <t>Matt Dunne</t>
  </si>
  <si>
    <t>Peter Galbraith</t>
  </si>
  <si>
    <t>Cris Ericson</t>
  </si>
  <si>
    <t>Phil Scott</t>
  </si>
  <si>
    <t>Bruce Lisman</t>
  </si>
  <si>
    <t>Bill "Spaceman" Lee</t>
  </si>
  <si>
    <t>Liberty Union</t>
  </si>
  <si>
    <t>Dan Feliciano</t>
  </si>
  <si>
    <t>James H. Douglas</t>
  </si>
  <si>
    <t>Shap Smith</t>
  </si>
  <si>
    <t>H. Brooke Paige</t>
  </si>
  <si>
    <t>July 2015 reporting</t>
  </si>
  <si>
    <t>2016 reporting</t>
  </si>
  <si>
    <t>Filed but no election results:</t>
  </si>
  <si>
    <t>Vaughn Cook</t>
  </si>
  <si>
    <t>Carlos Tavares</t>
  </si>
  <si>
    <t>Retired dentist</t>
  </si>
  <si>
    <t>Gary Van Horn</t>
  </si>
  <si>
    <t>LS Brown</t>
  </si>
  <si>
    <t xml:space="preserve">Convention and Primary Expenditures </t>
  </si>
  <si>
    <t>Convention/Primary</t>
  </si>
  <si>
    <t>General $$</t>
  </si>
  <si>
    <t>economist, investor</t>
  </si>
  <si>
    <t>Bill Hirt</t>
  </si>
  <si>
    <t>Mary Martin</t>
  </si>
  <si>
    <t>Socialist Worker</t>
  </si>
  <si>
    <t>Steve Rubenstein</t>
  </si>
  <si>
    <t>David W. Blomstrom</t>
  </si>
  <si>
    <t xml:space="preserve">Fifth Republic </t>
  </si>
  <si>
    <t>Johnathan Dodds</t>
  </si>
  <si>
    <t>Patrick O'Rourke</t>
  </si>
  <si>
    <t>Protection and Control Foreman</t>
  </si>
  <si>
    <t>Christian Pierre Joubert</t>
  </si>
  <si>
    <t xml:space="preserve">Holistic </t>
  </si>
  <si>
    <t>James Robert Deal</t>
  </si>
  <si>
    <t>Real estate broker</t>
  </si>
  <si>
    <t>Jay Inslee</t>
  </si>
  <si>
    <t>Bill Bryant</t>
  </si>
  <si>
    <t>Company founder</t>
  </si>
  <si>
    <t>Former wrester, entrepeneur</t>
  </si>
  <si>
    <t>Writer, web designer</t>
  </si>
  <si>
    <t>"Professor of law and medicine"</t>
  </si>
  <si>
    <t>Jim Justice</t>
  </si>
  <si>
    <t>entrepeneur</t>
  </si>
  <si>
    <t>Booth Goodwin</t>
  </si>
  <si>
    <t>attorney</t>
  </si>
  <si>
    <t>Jeff Kessler</t>
  </si>
  <si>
    <t>Bill Cole</t>
  </si>
  <si>
    <t>business owner</t>
  </si>
  <si>
    <t>David Moran</t>
  </si>
  <si>
    <t>farmer, retired engineer</t>
  </si>
  <si>
    <t>Charlotte Jean Pritt</t>
  </si>
  <si>
    <t>Mountain</t>
  </si>
  <si>
    <t>state senator</t>
  </si>
  <si>
    <t>Phil Hudok</t>
  </si>
  <si>
    <t>teacher</t>
  </si>
  <si>
    <t>Goodspaceguy (Michael Nelson)</t>
  </si>
  <si>
    <t>--</t>
  </si>
  <si>
    <t>8/17--9/30/2015</t>
  </si>
  <si>
    <t>10/1--12/31/2015</t>
  </si>
  <si>
    <t>1/1--2/25/2016</t>
  </si>
  <si>
    <t>4/27--5/18/2016</t>
  </si>
  <si>
    <t>3/28--4/26-2016</t>
  </si>
  <si>
    <t>5/19--5/27/2016</t>
  </si>
  <si>
    <t>5/28--6/22/2016</t>
  </si>
  <si>
    <t>Gianforte Primary</t>
  </si>
  <si>
    <t>Gianforte General</t>
  </si>
  <si>
    <t>6/23--6/26/2016</t>
  </si>
  <si>
    <t>6/27--7/27/2016</t>
  </si>
  <si>
    <t>7/28--8/27/2016</t>
  </si>
  <si>
    <t>8/28--9/26/2016</t>
  </si>
  <si>
    <t>9/27--10/19/2016</t>
  </si>
  <si>
    <t>10/20--10/27/2016</t>
  </si>
  <si>
    <t>10/28--11/23/2016</t>
  </si>
  <si>
    <t>11/24--3/5/2017</t>
  </si>
  <si>
    <t>2/26--3/27/2016</t>
  </si>
  <si>
    <t>Bullock Primary</t>
  </si>
  <si>
    <t>Bullock General</t>
  </si>
  <si>
    <t>Total from Excel download</t>
  </si>
  <si>
    <t>Theron (Terry) Nelson *</t>
  </si>
  <si>
    <t>Ravalli County Planning Administrator</t>
  </si>
  <si>
    <t>Businessman, Philanthropist</t>
  </si>
  <si>
    <t>Antiques, collectables and classic car parts dealer</t>
  </si>
  <si>
    <t>Former state representative</t>
  </si>
  <si>
    <t>Incumbent governor</t>
  </si>
  <si>
    <t>Ronald Vandevender</t>
  </si>
  <si>
    <t>Christopher Zarcone</t>
  </si>
  <si>
    <t>(Unknown)</t>
  </si>
  <si>
    <t>(withdrew)</t>
  </si>
  <si>
    <t>(not on ballot)</t>
  </si>
  <si>
    <t>03/29/2013 - 04/05/2013</t>
  </si>
  <si>
    <t>Date</t>
  </si>
  <si>
    <t>Vandevender Primary</t>
  </si>
  <si>
    <t>Vandevender General</t>
  </si>
  <si>
    <t xml:space="preserve"> 04/06/2013 - 07/28/2013 </t>
  </si>
  <si>
    <t>07/29/2013 - 09/24/2015</t>
  </si>
  <si>
    <t>09/25/2015 - 01/05/2016</t>
  </si>
  <si>
    <t>01/06/2016 - 03/21/2016</t>
  </si>
  <si>
    <t>Zarcone Primary</t>
  </si>
  <si>
    <t>Zarcone General</t>
  </si>
  <si>
    <t>07/01/2014 - 12/31/2014</t>
  </si>
  <si>
    <t>01/09/2014 - 06/30/2014</t>
  </si>
  <si>
    <t>01/01/2015 - 03/31/2015</t>
  </si>
  <si>
    <t>04/01/2015 - 06/30/2015</t>
  </si>
  <si>
    <t>07/01/2015 - 09/30/2015</t>
  </si>
  <si>
    <t>01/01/2016 - 02/25/2016</t>
  </si>
  <si>
    <t>02/26/2016 - 03/27/2016</t>
  </si>
  <si>
    <t>Filing fee for the 2016 gubernatorial ballot: $1982.02.</t>
  </si>
  <si>
    <t>Candidate Filing opens January 14, 2016 and closes March 14, 2016</t>
  </si>
  <si>
    <t>Primary Expenditures</t>
  </si>
  <si>
    <t>Pence *3</t>
  </si>
  <si>
    <t>Pence's annual report total:</t>
  </si>
  <si>
    <t>The official database listing of Mike Pence expenditures is in yellow, $11,297,995.64. Note that this includes expenditures for the full year, including well after he announced his candidacy for the vice presidency.</t>
  </si>
  <si>
    <t>Pence's annual report filing has a different total for the year, which is $11,365,470.57.</t>
  </si>
  <si>
    <t>Kinder</t>
  </si>
  <si>
    <t>Spragins</t>
  </si>
  <si>
    <t>Fitz</t>
  </si>
  <si>
    <t>Turilli</t>
  </si>
  <si>
    <t>Altis</t>
  </si>
  <si>
    <t>Brown</t>
  </si>
  <si>
    <t>Lindstedt</t>
  </si>
  <si>
    <t>Previous in Election Cycle</t>
  </si>
  <si>
    <t>2016 Primary October Quarterly Report</t>
  </si>
  <si>
    <t>2016 General January Quarterly Report</t>
  </si>
  <si>
    <t>2016 General April Quarterly Report</t>
  </si>
  <si>
    <t>2016 General July Quarterly Report</t>
  </si>
  <si>
    <t xml:space="preserve">2016 8 Day Before General Report </t>
  </si>
  <si>
    <t>2016 30 Day After General Report</t>
  </si>
  <si>
    <t>Termination</t>
  </si>
  <si>
    <t>https://s1.sos.mo.gov/candidatesonweb/DisplayCandidatesPlacement.aspx?ElectionCode=750003666</t>
  </si>
  <si>
    <t>** Not primary listed</t>
  </si>
  <si>
    <t>*** Only one page of report</t>
  </si>
  <si>
    <t>Connolly</t>
  </si>
  <si>
    <t>Dextraze</t>
  </si>
  <si>
    <t>Freeman</t>
  </si>
  <si>
    <t>Marchand</t>
  </si>
  <si>
    <t>Ostern</t>
  </si>
  <si>
    <t>Edelbut</t>
  </si>
  <si>
    <t>Forrester</t>
  </si>
  <si>
    <t>Gatsas</t>
  </si>
  <si>
    <t>Lavoie</t>
  </si>
  <si>
    <t>Sununu</t>
  </si>
  <si>
    <t>Fortune</t>
  </si>
  <si>
    <t>Jarvis</t>
  </si>
  <si>
    <t>Gill</t>
  </si>
  <si>
    <t>Abramson</t>
  </si>
  <si>
    <t>2016 Primary June 22 Report</t>
  </si>
  <si>
    <t>2016 Primary August 24 Report</t>
  </si>
  <si>
    <t>2016 Primary September 7 Report</t>
  </si>
  <si>
    <t>2016 Primary September 21 Report</t>
  </si>
  <si>
    <t>2016 General October 19 Report</t>
  </si>
  <si>
    <t>2016 General November 2 Report</t>
  </si>
  <si>
    <t>2016 General November 16 Report</t>
  </si>
  <si>
    <t>http://cfs.sos.nh.gov/Public/ViewFiledReports#</t>
  </si>
  <si>
    <t>10/23/2016 - 12/31/2016</t>
  </si>
  <si>
    <t>07/01/2016 - 10/22/2016</t>
  </si>
  <si>
    <t>03/01/2016 - 06/30/2916</t>
  </si>
  <si>
    <t>01/01/2016 - 02/29/2016</t>
  </si>
  <si>
    <t>Cecil</t>
  </si>
  <si>
    <t>Moss</t>
  </si>
  <si>
    <t>McCrory*</t>
  </si>
  <si>
    <t>Spaulding</t>
  </si>
  <si>
    <t>Cooper</t>
  </si>
  <si>
    <t>Lon Cecil</t>
  </si>
  <si>
    <t>Note: North Dakota does not require candidates to file expenditure reports.</t>
  </si>
  <si>
    <t>Certified Nurses Assistant</t>
  </si>
  <si>
    <t>Medical Doctor</t>
  </si>
  <si>
    <t>Professional Driver</t>
  </si>
  <si>
    <t>Real Estate Broker</t>
  </si>
  <si>
    <t>Consultant</t>
  </si>
  <si>
    <t>Walmart Team Member</t>
  </si>
  <si>
    <t>Employee of State</t>
  </si>
  <si>
    <t>Home Care Worker</t>
  </si>
  <si>
    <t>Engineer</t>
  </si>
  <si>
    <t>Physician</t>
  </si>
  <si>
    <t>Environmental Engineer</t>
  </si>
  <si>
    <t>President of Orhempco Inc.</t>
  </si>
  <si>
    <t>Traveling Minister</t>
  </si>
  <si>
    <t xml:space="preserve">Misc. </t>
  </si>
  <si>
    <t>http://sos.oregon.gov/elections/Pages/electionhistory.aspx</t>
  </si>
  <si>
    <t>Winner's total expenditures</t>
  </si>
  <si>
    <t>Winning candidate's percent of state's total expenditures</t>
  </si>
  <si>
    <t>Candidate last name, party, occupation</t>
  </si>
  <si>
    <t>Winning candidate's percent of vote in general election</t>
  </si>
  <si>
    <t>Holcomb, Republican, Lieutenant Governor of Indiana</t>
  </si>
  <si>
    <t>Greitens, Republican, Nonprofit Executive, Former Navy Seal</t>
  </si>
  <si>
    <t>Sununu, Republican</t>
  </si>
  <si>
    <t>Burgum, Republican</t>
  </si>
  <si>
    <t>Herbert, Republican, Incumbent; real estate developer (?)</t>
  </si>
  <si>
    <t>Scott, Republican</t>
  </si>
  <si>
    <t>West Virgina</t>
  </si>
  <si>
    <t>Total expenditures for all candidates</t>
  </si>
  <si>
    <t>Mark Perea ***</t>
  </si>
  <si>
    <t>**   Ted Dunlap's reports did not appear in the Montana CERS system, and were provided by the Montana Office of Political Practices.</t>
  </si>
  <si>
    <t>*     Terry Nelson's expenditures include repayment of a $1,000 loan he made to himself, but never spent and repaid before the end of the year.</t>
  </si>
  <si>
    <t>Casey Filler ****</t>
  </si>
  <si>
    <t>Ted Dunlap **</t>
  </si>
  <si>
    <t>Occupation</t>
  </si>
  <si>
    <t>Brad Johnson</t>
  </si>
  <si>
    <t>GRAND TOTAL</t>
  </si>
  <si>
    <t>Candidate Filing Search -- 2016 Primary election, including disqualified candidates:</t>
  </si>
  <si>
    <t>Candidate Filing Search -- 2016 General  election, including disqualified candidates:</t>
  </si>
  <si>
    <t>Searches using Oregon SOS search tool at https://secure.sos.state.or.us/orestar/CFSearchPage.do?cfSearchButtonName=#:</t>
  </si>
  <si>
    <t>Ballot Name</t>
  </si>
  <si>
    <t>Election</t>
  </si>
  <si>
    <t>Filing Date</t>
  </si>
  <si>
    <t>Qualified</t>
  </si>
  <si>
    <t>Filing Method</t>
  </si>
  <si>
    <t>Managing Member, The Alley Group</t>
  </si>
  <si>
    <t>Director of Operations, GemTalk Systems</t>
  </si>
  <si>
    <t>*** Mark Perea filed expenditure reports, but either withdrew before the Republican primary or did not file his papers in time to run.</t>
  </si>
  <si>
    <t>**** Casey Filler did not list a political party on his filing papers.</t>
  </si>
  <si>
    <t>***** Ronald Vandevender filed expenditure reports but never filed for the gubernatorial campaign; instead he filed as Ted Dunlap's LG running mate.</t>
  </si>
  <si>
    <t xml:space="preserve">****** Brad Johnson is reported in the news as withdrawing in 2016, saying he could not compete with Gianforte. It isn't clear that he ever actually filed to run. See http://www.kbzk.com/story/31071939/republican-johnson-drops-out-of-montana-governor-race </t>
  </si>
  <si>
    <t>Democrat; Working Families</t>
  </si>
  <si>
    <t>Filer ID</t>
  </si>
  <si>
    <t>William Curtright</t>
  </si>
  <si>
    <t>Sid Leiken</t>
  </si>
  <si>
    <t>Cuff, Bruce</t>
  </si>
  <si>
    <t>Election Year=2016, Election=2016 General Election, Office Group=Governor, Approved Filings</t>
  </si>
  <si>
    <t>Auer, Aaron</t>
  </si>
  <si>
    <t>Bell, Julian</t>
  </si>
  <si>
    <t>Marcus, Arin</t>
  </si>
  <si>
    <t xml:space="preserve">Search Criteria : </t>
  </si>
  <si>
    <t>Election Year=2016, Election=2016 General Election, Office Group=Governor, Discontinued, Approved Filings</t>
  </si>
  <si>
    <t>Other names under "Committee/Filer Search Results" (4 results found; two are above)</t>
  </si>
  <si>
    <t>Other names under "Committee/Filer Search Results" (6 results found; three are above)</t>
  </si>
  <si>
    <t>Julian Bell discontinued his committee in August 2016.</t>
  </si>
  <si>
    <t>Filed a candidate committee (unaffiliated party) in 2015.</t>
  </si>
  <si>
    <t>Has filed as a Constitution Party member a few times.</t>
  </si>
  <si>
    <t>Bob Forthan (perennial candidate)</t>
  </si>
  <si>
    <t>Total  Expenditures *</t>
  </si>
  <si>
    <t>* Oregon uses an electronic filing system; expenditures are downloaded from a database that does not separate by campaign or reporting period. Sums provided are all expenditures in 2015 and 2016, except where noted.</t>
  </si>
  <si>
    <t>John Michael Fitzpatrick**</t>
  </si>
  <si>
    <t>** John Michael Fitzpatrick filed but did not qualify to run for office.</t>
  </si>
  <si>
    <t>***</t>
  </si>
  <si>
    <t>(n/a)</t>
  </si>
  <si>
    <t>*** Candidate submitted a Certificate of Limited Contributions and Expenditures, indicating that s/he spent less than $750 on the campaign.</t>
  </si>
  <si>
    <t>http://cf.ncsbe.gov/CFOrgLkup/cf_report_doc_results.aspx?ID=STA-C0498N-C-002&amp;OGID=803</t>
  </si>
  <si>
    <t>COOPER FOR NORTH CAROLINA [STA-C0498N-C-002]</t>
  </si>
  <si>
    <t>http://cf.ncsbe.gov/CFOrgLkup/cf_report_doc_results.aspx?ID=STA-C1F0ED-C-001&amp;OGID=26109</t>
  </si>
  <si>
    <t>KEN SPAULDING FOR GOVERNOR [STA-C1F0ED-C-001]</t>
  </si>
  <si>
    <t>PAT MCCRORY COMM [STA-AIYGP3-C-001]</t>
  </si>
  <si>
    <t>http://cf.ncsbe.gov/CFOrgLkup/cf_report_doc_results.aspx?ID=STA-AIYGP3-C-001&amp;OGID=11869</t>
  </si>
  <si>
    <t>Candidate campaign names and report URLs:</t>
  </si>
  <si>
    <t>CHARLES K MOSS GOVERNOR CAMPAIGN [STA-JX6A4C-C-001]</t>
  </si>
  <si>
    <t>http://cf.ncsbe.gov/CFOrgLkup/cf_report_doc_results.aspx?ID=STA-JX6A4C-C-001&amp;OGID=11392</t>
  </si>
  <si>
    <t>C ROBERT BRAWLEY CAMPAIGN COMMITTEE [STA-C1873N-C-003]</t>
  </si>
  <si>
    <t>http://cf.ncsbe.gov/CFOrgLkup/cf_report_doc_results.aspx?ID=STA-C1873N-C-003&amp;OGID=22756</t>
  </si>
  <si>
    <t>ELECT CECIL [STA-1D2XEQ-C-001]</t>
  </si>
  <si>
    <t>http://cf.ncsbe.gov/CFOrgLkup/cf_report_doc_results.aspx?ID=STA-1D2XEQ-C-001&amp;OGID=31499</t>
  </si>
  <si>
    <t>rechecked</t>
  </si>
  <si>
    <t>* As report PDFs were unavailable for McCrory and Brawley, expenditures were taken from data downloads for these two candidates. Spending for all other candidates were taken from expenditure totals on report PDFs.</t>
  </si>
  <si>
    <t>Brawley*</t>
  </si>
  <si>
    <t>Frank Edelblut</t>
  </si>
  <si>
    <t>Democrat *</t>
  </si>
  <si>
    <t>* Cris Ericson filed as a Democrat but was informally affiliated with the Marajuana Party.</t>
  </si>
  <si>
    <t>Candidates for governor who do not reach the monetary threshold (raising or spending $500) must file a statement with the Office of the Secretary of State within 10 days of the election indicating that the threshold was not met. 17 V.S.A. §2966</t>
  </si>
  <si>
    <t>Benjamin Hollinger (write-in)</t>
  </si>
  <si>
    <t>Write-in *4</t>
  </si>
  <si>
    <t>*4</t>
  </si>
  <si>
    <t>State election results do not list write-in votes other than total votes under "other."</t>
  </si>
  <si>
    <t>Daniel Orr (write-in)</t>
  </si>
  <si>
    <t>*</t>
  </si>
  <si>
    <t>Incumbent; former member of Congress</t>
  </si>
  <si>
    <t>Jay Inslee, Democrat, Incumbent Governor</t>
  </si>
  <si>
    <t>Jim Justice, Democrat, Entrepreneur</t>
  </si>
  <si>
    <t>* North Dakota candidates are required to file contribution reports, but not expenditure reports.</t>
  </si>
  <si>
    <t>Total Number of General Election votes</t>
  </si>
  <si>
    <t>Cost Per Vote</t>
  </si>
  <si>
    <t>Lost general</t>
  </si>
  <si>
    <t>Total votes are not including write-ins; see http://results.vote.wa.gov/results/20161108/Governor.html</t>
  </si>
  <si>
    <t>Difference between winner and next vote getter</t>
  </si>
  <si>
    <t>average $/vote</t>
  </si>
  <si>
    <t>Carney, Democrat, US Congressman</t>
  </si>
  <si>
    <t>Bullock, Democrat, Incumbent Governor</t>
  </si>
  <si>
    <t>Cooper, Democrat</t>
  </si>
  <si>
    <t>Brown, Democrat, Incumbent Governor</t>
  </si>
  <si>
    <t>Point spread between winning candidate and next largest vote getter</t>
  </si>
  <si>
    <t>(Write-Ins) *</t>
  </si>
  <si>
    <t>* The number of write-in votes is reported in the Canvass of the Returns document prepared by the secretary of state. That office does not collect information on the number of write-ins in the primary election, though there is the opportunity for write-in candidates. (Recorded at county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</si>
</sst>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8" formatCode="&quot;$&quot;#,##0.00_);[Red]\(&quot;$&quot;#,##0.00\)"/>
    <numFmt numFmtId="44" formatCode="_(&quot;$&quot;* #,##0.00_);_(&quot;$&quot;* \(#,##0.00\);_(&quot;$&quot;* &quot;-&quot;??_);_(@_)"/>
    <numFmt numFmtId="164" formatCode="\$#,##0.00"/>
    <numFmt numFmtId="165" formatCode="_(* #,##0.00_);_(* \(#,##0.00\);_(* \-??_);_(@_)"/>
    <numFmt numFmtId="166" formatCode="_(* #,##0_);_(* \(#,##0\);_(* \-??_);_(@_)"/>
    <numFmt numFmtId="167" formatCode="0.0%"/>
    <numFmt numFmtId="168" formatCode="\$#,##0"/>
    <numFmt numFmtId="169" formatCode="mm/dd/yyyy"/>
    <numFmt numFmtId="170" formatCode="m/d/yy;@"/>
    <numFmt numFmtId="171" formatCode="&quot;$&quot;#,##0.00"/>
    <numFmt numFmtId="172" formatCode="&quot;$&quot;__________________________0"/>
    <numFmt numFmtId="173" formatCode="0.000%"/>
    <numFmt numFmtId="174" formatCode="\+0.00"/>
  </numFmts>
  <fonts count="24" x14ac:knownFonts="1">
    <font>
      <sz val="11"/>
      <color indexed="8"/>
      <name val="Calibri"/>
      <family val="2"/>
    </font>
    <font>
      <sz val="10"/>
      <name val="Arial"/>
      <family val="2"/>
    </font>
    <font>
      <b/>
      <sz val="12"/>
      <color indexed="8"/>
      <name val="Calibri"/>
      <family val="2"/>
    </font>
    <font>
      <sz val="11"/>
      <color indexed="8"/>
      <name val="Calibri"/>
      <family val="2"/>
    </font>
    <font>
      <sz val="12"/>
      <name val="Calibri"/>
      <family val="2"/>
    </font>
    <font>
      <u/>
      <sz val="11"/>
      <color theme="10"/>
      <name val="Calibri"/>
      <family val="2"/>
    </font>
    <font>
      <sz val="11"/>
      <color rgb="FF000000"/>
      <name val="Verdana"/>
      <family val="2"/>
    </font>
    <font>
      <sz val="11"/>
      <color rgb="FF000000"/>
      <name val="Calibri"/>
      <family val="2"/>
    </font>
    <font>
      <b/>
      <sz val="11"/>
      <color indexed="8"/>
      <name val="Calibri"/>
      <family val="2"/>
    </font>
    <font>
      <sz val="11"/>
      <name val="Calibri"/>
      <family val="2"/>
      <scheme val="minor"/>
    </font>
    <font>
      <sz val="11"/>
      <color rgb="FF111111"/>
      <name val="Calibri"/>
      <family val="2"/>
      <scheme val="minor"/>
    </font>
    <font>
      <b/>
      <sz val="10"/>
      <name val="Arial"/>
      <family val="2"/>
    </font>
    <font>
      <b/>
      <i/>
      <sz val="11"/>
      <color indexed="8"/>
      <name val="Calibri"/>
      <family val="2"/>
    </font>
    <font>
      <b/>
      <i/>
      <u/>
      <sz val="11"/>
      <color rgb="FF0000FF"/>
      <name val="Calibri"/>
      <family val="2"/>
    </font>
    <font>
      <sz val="13"/>
      <color rgb="FF222222"/>
      <name val="Arial"/>
      <family val="2"/>
    </font>
    <font>
      <b/>
      <sz val="12"/>
      <color rgb="FF000000"/>
      <name val="Calibri"/>
      <family val="2"/>
    </font>
    <font>
      <sz val="12"/>
      <color rgb="FF000000"/>
      <name val="Calibri"/>
      <family val="2"/>
    </font>
    <font>
      <sz val="11"/>
      <name val="Calibri"/>
      <family val="2"/>
    </font>
    <font>
      <b/>
      <sz val="11"/>
      <color rgb="FF000000"/>
      <name val="Calibri"/>
      <family val="2"/>
    </font>
    <font>
      <b/>
      <sz val="14"/>
      <name val="Calibri"/>
      <family val="2"/>
    </font>
    <font>
      <sz val="11"/>
      <color rgb="FF006100"/>
      <name val="Calibri"/>
      <family val="2"/>
      <scheme val="minor"/>
    </font>
    <font>
      <u/>
      <sz val="11"/>
      <color indexed="8"/>
      <name val="Calibri"/>
      <family val="2"/>
    </font>
    <font>
      <sz val="11"/>
      <color rgb="FF9C5700"/>
      <name val="Calibri"/>
      <family val="2"/>
      <scheme val="minor"/>
    </font>
    <font>
      <b/>
      <sz val="14"/>
      <color indexed="8"/>
      <name val="Calibri"/>
      <family val="2"/>
    </font>
  </fonts>
  <fills count="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EB9C"/>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right/>
      <top/>
      <bottom style="medium">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auto="1"/>
      </top>
      <bottom/>
      <diagonal/>
    </border>
    <border>
      <left/>
      <right/>
      <top/>
      <bottom style="medium">
        <color indexed="8"/>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8"/>
      </left>
      <right/>
      <top/>
      <bottom style="thin">
        <color indexed="64"/>
      </bottom>
      <diagonal/>
    </border>
  </borders>
  <cellStyleXfs count="7">
    <xf numFmtId="0" fontId="0" fillId="0" borderId="0"/>
    <xf numFmtId="165" fontId="3" fillId="0" borderId="0" applyFill="0" applyBorder="0" applyAlignment="0" applyProtection="0"/>
    <xf numFmtId="44" fontId="1" fillId="0" borderId="0" applyFill="0" applyBorder="0" applyAlignment="0" applyProtection="0"/>
    <xf numFmtId="0" fontId="5" fillId="0" borderId="0" applyNumberFormat="0" applyFill="0" applyBorder="0" applyAlignment="0" applyProtection="0"/>
    <xf numFmtId="9" fontId="3" fillId="0" borderId="0" applyFill="0" applyBorder="0" applyAlignment="0" applyProtection="0"/>
    <xf numFmtId="0" fontId="20" fillId="3" borderId="0" applyNumberFormat="0" applyBorder="0" applyAlignment="0" applyProtection="0"/>
    <xf numFmtId="0" fontId="22" fillId="4" borderId="0" applyNumberFormat="0" applyBorder="0" applyAlignment="0" applyProtection="0"/>
  </cellStyleXfs>
  <cellXfs count="197">
    <xf numFmtId="0" fontId="0" fillId="0" borderId="0" xfId="0"/>
    <xf numFmtId="164" fontId="2" fillId="0" borderId="1" xfId="4"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6" fontId="2" fillId="0" borderId="1" xfId="1" applyNumberFormat="1" applyFont="1" applyFill="1" applyBorder="1" applyAlignment="1" applyProtection="1">
      <alignment horizontal="center" vertical="center" wrapText="1"/>
    </xf>
    <xf numFmtId="167" fontId="2" fillId="0" borderId="1" xfId="4" applyNumberFormat="1" applyFont="1" applyFill="1" applyBorder="1" applyAlignment="1" applyProtection="1">
      <alignment horizontal="center" vertical="center" wrapText="1"/>
    </xf>
    <xf numFmtId="168" fontId="2" fillId="0" borderId="1" xfId="0" applyNumberFormat="1" applyFont="1" applyBorder="1" applyAlignment="1">
      <alignment horizontal="center" vertical="center" wrapText="1"/>
    </xf>
    <xf numFmtId="0" fontId="0" fillId="0" borderId="0" xfId="0" applyFont="1"/>
    <xf numFmtId="10" fontId="3" fillId="0" borderId="0" xfId="4" applyNumberFormat="1"/>
    <xf numFmtId="0" fontId="0" fillId="0" borderId="0" xfId="0" applyAlignment="1">
      <alignment vertical="center"/>
    </xf>
    <xf numFmtId="3" fontId="6" fillId="0" borderId="0" xfId="0" applyNumberFormat="1" applyFont="1"/>
    <xf numFmtId="10" fontId="6" fillId="0" borderId="0" xfId="0" applyNumberFormat="1" applyFont="1"/>
    <xf numFmtId="0" fontId="5" fillId="0" borderId="0" xfId="3"/>
    <xf numFmtId="164" fontId="2" fillId="0" borderId="0" xfId="4" applyNumberFormat="1" applyFont="1" applyFill="1" applyBorder="1" applyAlignment="1" applyProtection="1">
      <alignment horizontal="center" vertical="center" wrapText="1"/>
    </xf>
    <xf numFmtId="168" fontId="2" fillId="0" borderId="2" xfId="0" applyNumberFormat="1" applyFont="1" applyBorder="1" applyAlignment="1">
      <alignment horizontal="center" vertical="center" wrapText="1"/>
    </xf>
    <xf numFmtId="167" fontId="2" fillId="0" borderId="3" xfId="4" applyNumberFormat="1" applyFont="1" applyFill="1" applyBorder="1" applyAlignment="1" applyProtection="1">
      <alignment horizontal="center" vertical="center" wrapText="1"/>
    </xf>
    <xf numFmtId="164" fontId="2" fillId="0" borderId="3" xfId="4" applyNumberFormat="1" applyFont="1" applyFill="1" applyBorder="1" applyAlignment="1" applyProtection="1">
      <alignment horizontal="center" vertical="center" wrapText="1"/>
    </xf>
    <xf numFmtId="0" fontId="4" fillId="0" borderId="0" xfId="0" applyFont="1" applyFill="1" applyBorder="1" applyAlignment="1">
      <alignment horizontal="left" vertical="center" wrapText="1"/>
    </xf>
    <xf numFmtId="0" fontId="0" fillId="0" borderId="4" xfId="0" applyBorder="1" applyAlignment="1">
      <alignment horizontal="center" vertical="center"/>
    </xf>
    <xf numFmtId="0" fontId="0" fillId="0" borderId="0" xfId="0" applyBorder="1" applyAlignment="1">
      <alignment horizontal="center" vertical="center"/>
    </xf>
    <xf numFmtId="14" fontId="0" fillId="0" borderId="5" xfId="0" applyNumberFormat="1" applyBorder="1" applyAlignment="1">
      <alignment horizontal="center" vertical="center" wrapText="1"/>
    </xf>
    <xf numFmtId="44" fontId="1" fillId="0" borderId="0" xfId="2"/>
    <xf numFmtId="44" fontId="0" fillId="0" borderId="0" xfId="0" applyNumberFormat="1"/>
    <xf numFmtId="44" fontId="1" fillId="0" borderId="5" xfId="2" applyBorder="1"/>
    <xf numFmtId="0" fontId="0" fillId="0" borderId="5" xfId="0" applyBorder="1" applyAlignment="1">
      <alignment horizontal="center" vertical="center"/>
    </xf>
    <xf numFmtId="0" fontId="0" fillId="0" borderId="0" xfId="0" applyFill="1" applyBorder="1" applyAlignment="1">
      <alignment horizontal="center" vertical="center"/>
    </xf>
    <xf numFmtId="44" fontId="0" fillId="2" borderId="0" xfId="0" applyNumberFormat="1" applyFill="1"/>
    <xf numFmtId="166" fontId="3" fillId="0" borderId="0" xfId="1" applyNumberFormat="1"/>
    <xf numFmtId="166" fontId="0" fillId="0" borderId="0" xfId="1" applyNumberFormat="1" applyFont="1"/>
    <xf numFmtId="0" fontId="0" fillId="0" borderId="0" xfId="0" applyAlignment="1">
      <alignment horizontal="center" vertical="center"/>
    </xf>
    <xf numFmtId="0" fontId="0" fillId="0" borderId="0" xfId="0" applyAlignment="1">
      <alignment horizontal="center"/>
    </xf>
    <xf numFmtId="169" fontId="7" fillId="0" borderId="0" xfId="0" applyNumberFormat="1" applyFont="1"/>
    <xf numFmtId="0" fontId="0" fillId="0" borderId="0" xfId="0" applyFill="1" applyBorder="1" applyAlignment="1">
      <alignment horizontal="left" vertical="center"/>
    </xf>
    <xf numFmtId="4" fontId="0" fillId="0" borderId="0" xfId="2" applyNumberFormat="1" applyFont="1" applyFill="1" applyBorder="1" applyAlignment="1">
      <alignment horizontal="center"/>
    </xf>
    <xf numFmtId="44" fontId="0" fillId="0" borderId="0" xfId="0" applyNumberFormat="1" applyFill="1"/>
    <xf numFmtId="0" fontId="0" fillId="0" borderId="0" xfId="0" applyFont="1" applyFill="1" applyBorder="1"/>
    <xf numFmtId="166" fontId="0" fillId="0" borderId="0" xfId="0" applyNumberFormat="1"/>
    <xf numFmtId="0" fontId="0" fillId="0" borderId="6" xfId="0" applyBorder="1" applyAlignment="1">
      <alignment vertical="center" wrapText="1"/>
    </xf>
    <xf numFmtId="0" fontId="5" fillId="0" borderId="6" xfId="3" applyBorder="1" applyAlignment="1">
      <alignment vertical="center" wrapText="1"/>
    </xf>
    <xf numFmtId="0" fontId="0" fillId="0" borderId="6" xfId="0" applyBorder="1" applyAlignment="1">
      <alignment vertical="center"/>
    </xf>
    <xf numFmtId="14" fontId="0" fillId="0" borderId="6" xfId="0" applyNumberFormat="1" applyBorder="1" applyAlignment="1">
      <alignment vertical="center"/>
    </xf>
    <xf numFmtId="170" fontId="0" fillId="0" borderId="0" xfId="0" applyNumberFormat="1"/>
    <xf numFmtId="0" fontId="8" fillId="0" borderId="0" xfId="0" applyFont="1"/>
    <xf numFmtId="8" fontId="0" fillId="0" borderId="0" xfId="0" applyNumberFormat="1"/>
    <xf numFmtId="8" fontId="0" fillId="0" borderId="0" xfId="0" applyNumberFormat="1" applyAlignment="1">
      <alignment vertical="center" wrapText="1"/>
    </xf>
    <xf numFmtId="0" fontId="0" fillId="0" borderId="0" xfId="0" applyAlignment="1">
      <alignment vertical="center" wrapText="1"/>
    </xf>
    <xf numFmtId="0" fontId="0" fillId="0" borderId="4" xfId="0" applyBorder="1"/>
    <xf numFmtId="0" fontId="0" fillId="0" borderId="7" xfId="0" applyBorder="1"/>
    <xf numFmtId="14" fontId="0" fillId="0" borderId="0" xfId="0" applyNumberFormat="1" applyBorder="1" applyAlignment="1">
      <alignment horizontal="center" vertical="center"/>
    </xf>
    <xf numFmtId="14" fontId="0" fillId="0" borderId="0" xfId="0" applyNumberFormat="1"/>
    <xf numFmtId="8" fontId="0" fillId="0" borderId="0" xfId="0" applyNumberFormat="1" applyFont="1"/>
    <xf numFmtId="44" fontId="9" fillId="0" borderId="0" xfId="2" applyFont="1" applyAlignment="1">
      <alignment vertical="center" wrapText="1"/>
    </xf>
    <xf numFmtId="0" fontId="0" fillId="0" borderId="4" xfId="0" applyFill="1" applyBorder="1"/>
    <xf numFmtId="3" fontId="0" fillId="0" borderId="0" xfId="0" applyNumberFormat="1"/>
    <xf numFmtId="10" fontId="0" fillId="0" borderId="0" xfId="0" applyNumberFormat="1"/>
    <xf numFmtId="3" fontId="0" fillId="0" borderId="0" xfId="0" applyNumberFormat="1" applyFill="1" applyBorder="1"/>
    <xf numFmtId="3" fontId="10" fillId="0" borderId="0" xfId="0" applyNumberFormat="1" applyFont="1"/>
    <xf numFmtId="9" fontId="0" fillId="0" borderId="0" xfId="0" applyNumberFormat="1"/>
    <xf numFmtId="0" fontId="0" fillId="0" borderId="0" xfId="0" applyFill="1"/>
    <xf numFmtId="164" fontId="2" fillId="0" borderId="2" xfId="4" applyNumberFormat="1" applyFont="1" applyFill="1" applyBorder="1" applyAlignment="1" applyProtection="1">
      <alignment horizontal="center" vertical="center" wrapText="1"/>
    </xf>
    <xf numFmtId="171" fontId="1" fillId="0" borderId="0" xfId="2" applyNumberFormat="1"/>
    <xf numFmtId="171" fontId="0" fillId="0" borderId="0" xfId="0" applyNumberFormat="1"/>
    <xf numFmtId="171" fontId="0" fillId="0" borderId="0" xfId="0" quotePrefix="1" applyNumberFormat="1"/>
    <xf numFmtId="0" fontId="3" fillId="0" borderId="0" xfId="1" applyNumberFormat="1"/>
    <xf numFmtId="171" fontId="0" fillId="0" borderId="0" xfId="0" applyNumberFormat="1" applyFont="1"/>
    <xf numFmtId="171" fontId="0" fillId="0" borderId="0" xfId="0" applyNumberFormat="1" applyFont="1" applyAlignment="1">
      <alignment horizontal="right" vertical="center" wrapText="1"/>
    </xf>
    <xf numFmtId="171" fontId="1" fillId="0" borderId="0" xfId="2" applyNumberFormat="1" applyFont="1"/>
    <xf numFmtId="171" fontId="8" fillId="0" borderId="0" xfId="0" applyNumberFormat="1" applyFont="1"/>
    <xf numFmtId="44" fontId="11" fillId="0" borderId="0" xfId="2" applyFont="1"/>
    <xf numFmtId="0" fontId="0" fillId="0" borderId="0" xfId="0" applyAlignment="1">
      <alignment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171" fontId="11" fillId="0" borderId="0" xfId="2" applyNumberFormat="1" applyFont="1"/>
    <xf numFmtId="0" fontId="12" fillId="0" borderId="8" xfId="0" applyFont="1" applyBorder="1" applyAlignment="1">
      <alignment horizontal="left"/>
    </xf>
    <xf numFmtId="0" fontId="13" fillId="0" borderId="9" xfId="0" applyFont="1" applyBorder="1" applyAlignment="1">
      <alignment horizontal="left" vertical="center"/>
    </xf>
    <xf numFmtId="0" fontId="12" fillId="0" borderId="9" xfId="0" applyFont="1" applyBorder="1" applyAlignment="1">
      <alignment horizontal="left" vertical="center"/>
    </xf>
    <xf numFmtId="0" fontId="0" fillId="0" borderId="0" xfId="0" applyAlignment="1">
      <alignment horizontal="left"/>
    </xf>
    <xf numFmtId="0" fontId="0" fillId="0" borderId="0" xfId="0" applyBorder="1" applyAlignment="1">
      <alignment horizontal="left" vertical="center"/>
    </xf>
    <xf numFmtId="14" fontId="0" fillId="0" borderId="5" xfId="0" applyNumberFormat="1" applyBorder="1" applyAlignment="1">
      <alignment horizontal="left" vertical="center" wrapText="1"/>
    </xf>
    <xf numFmtId="8" fontId="1" fillId="0" borderId="0" xfId="2" applyNumberFormat="1"/>
    <xf numFmtId="44" fontId="1" fillId="0" borderId="0" xfId="2" applyBorder="1"/>
    <xf numFmtId="0" fontId="0" fillId="0" borderId="5" xfId="0" applyBorder="1" applyAlignment="1">
      <alignment horizontal="left" vertical="center"/>
    </xf>
    <xf numFmtId="0" fontId="14" fillId="0" borderId="0" xfId="0" applyFont="1" applyAlignment="1">
      <alignment wrapText="1"/>
    </xf>
    <xf numFmtId="172" fontId="1" fillId="0" borderId="0" xfId="2" applyNumberFormat="1"/>
    <xf numFmtId="0" fontId="15" fillId="0" borderId="6" xfId="0" applyFont="1" applyFill="1" applyBorder="1" applyAlignment="1">
      <alignment horizontal="center" vertical="center"/>
    </xf>
    <xf numFmtId="0" fontId="15" fillId="0" borderId="6" xfId="0" applyFont="1" applyFill="1" applyBorder="1" applyAlignment="1">
      <alignment horizontal="center" vertical="center" wrapText="1"/>
    </xf>
    <xf numFmtId="166" fontId="15" fillId="0" borderId="6" xfId="1" applyNumberFormat="1" applyFont="1" applyFill="1" applyBorder="1" applyAlignment="1" applyProtection="1">
      <alignment horizontal="center" vertical="center" wrapText="1"/>
    </xf>
    <xf numFmtId="167" fontId="15" fillId="0" borderId="6" xfId="4" applyNumberFormat="1" applyFont="1" applyFill="1" applyBorder="1" applyAlignment="1" applyProtection="1">
      <alignment horizontal="center" vertical="center" wrapText="1"/>
    </xf>
    <xf numFmtId="168" fontId="15" fillId="0" borderId="6" xfId="0" applyNumberFormat="1" applyFont="1" applyFill="1" applyBorder="1" applyAlignment="1">
      <alignment horizontal="center" vertical="center" wrapText="1"/>
    </xf>
    <xf numFmtId="164" fontId="15" fillId="0" borderId="6" xfId="4" applyNumberFormat="1" applyFont="1" applyFill="1" applyBorder="1" applyAlignment="1" applyProtection="1">
      <alignment horizontal="center" vertical="center" wrapText="1"/>
    </xf>
    <xf numFmtId="0" fontId="16" fillId="0" borderId="0" xfId="0" applyFont="1" applyFill="1" applyBorder="1"/>
    <xf numFmtId="166" fontId="16" fillId="0" borderId="0" xfId="1" applyNumberFormat="1" applyFont="1" applyFill="1" applyBorder="1"/>
    <xf numFmtId="10" fontId="7" fillId="0" borderId="0" xfId="4" applyNumberFormat="1" applyFont="1" applyFill="1" applyBorder="1"/>
    <xf numFmtId="44" fontId="16" fillId="0" borderId="0" xfId="0" applyNumberFormat="1" applyFont="1" applyFill="1" applyBorder="1"/>
    <xf numFmtId="10" fontId="4" fillId="0" borderId="0" xfId="4" applyNumberFormat="1" applyFont="1" applyFill="1" applyBorder="1"/>
    <xf numFmtId="14" fontId="16" fillId="0" borderId="0" xfId="0" applyNumberFormat="1" applyFont="1" applyFill="1" applyBorder="1"/>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169" fontId="7" fillId="0" borderId="0" xfId="0" applyNumberFormat="1" applyFont="1" applyFill="1" applyBorder="1"/>
    <xf numFmtId="44" fontId="1" fillId="0" borderId="0" xfId="2" applyFont="1" applyFill="1" applyBorder="1"/>
    <xf numFmtId="172" fontId="1" fillId="0" borderId="0" xfId="2" applyNumberFormat="1" applyFont="1" applyFill="1" applyBorder="1"/>
    <xf numFmtId="0" fontId="0" fillId="0" borderId="5" xfId="0" applyFont="1" applyFill="1" applyBorder="1" applyAlignment="1">
      <alignment horizontal="center" vertical="center"/>
    </xf>
    <xf numFmtId="169" fontId="7" fillId="0" borderId="5" xfId="0" applyNumberFormat="1" applyFont="1" applyFill="1" applyBorder="1"/>
    <xf numFmtId="44" fontId="1" fillId="0" borderId="5" xfId="2" applyFont="1" applyFill="1" applyBorder="1"/>
    <xf numFmtId="172" fontId="1" fillId="0" borderId="5" xfId="2" applyNumberFormat="1" applyFont="1" applyFill="1" applyBorder="1"/>
    <xf numFmtId="44" fontId="0" fillId="0" borderId="0" xfId="0" applyNumberFormat="1" applyFont="1" applyFill="1" applyBorder="1"/>
    <xf numFmtId="0" fontId="0" fillId="0" borderId="0" xfId="0" applyFill="1" applyBorder="1"/>
    <xf numFmtId="44" fontId="1" fillId="0" borderId="10" xfId="2" applyFill="1" applyBorder="1"/>
    <xf numFmtId="14" fontId="0" fillId="0" borderId="10" xfId="0" applyNumberFormat="1" applyFill="1" applyBorder="1"/>
    <xf numFmtId="0" fontId="0" fillId="0" borderId="10" xfId="0" applyFill="1" applyBorder="1"/>
    <xf numFmtId="0" fontId="17" fillId="2" borderId="4" xfId="0" applyFont="1" applyFill="1" applyBorder="1" applyAlignment="1">
      <alignment horizontal="center" vertical="center"/>
    </xf>
    <xf numFmtId="166" fontId="7" fillId="0" borderId="0" xfId="1" applyNumberFormat="1" applyFont="1" applyFill="1" applyBorder="1"/>
    <xf numFmtId="0" fontId="0" fillId="0" borderId="0" xfId="0" applyFont="1" applyFill="1" applyBorder="1" applyAlignment="1">
      <alignment horizontal="left"/>
    </xf>
    <xf numFmtId="14" fontId="0" fillId="0" borderId="0" xfId="0" applyNumberFormat="1" applyFont="1" applyFill="1" applyBorder="1"/>
    <xf numFmtId="2" fontId="7" fillId="0" borderId="0" xfId="4" applyNumberFormat="1" applyFont="1" applyFill="1" applyBorder="1"/>
    <xf numFmtId="44" fontId="17" fillId="0" borderId="0" xfId="2" applyFont="1" applyFill="1" applyBorder="1"/>
    <xf numFmtId="8" fontId="18" fillId="0" borderId="0" xfId="0" applyNumberFormat="1" applyFont="1" applyFill="1" applyBorder="1"/>
    <xf numFmtId="8" fontId="0" fillId="0" borderId="0" xfId="0" applyNumberFormat="1" applyFont="1" applyFill="1" applyBorder="1"/>
    <xf numFmtId="0" fontId="19" fillId="0" borderId="11" xfId="0" applyFont="1" applyBorder="1"/>
    <xf numFmtId="0" fontId="19" fillId="0" borderId="11" xfId="0" applyFont="1" applyBorder="1" applyAlignment="1">
      <alignment horizontal="center" wrapText="1"/>
    </xf>
    <xf numFmtId="10" fontId="0" fillId="0" borderId="0" xfId="4" applyNumberFormat="1" applyFont="1" applyAlignment="1">
      <alignment horizontal="right"/>
    </xf>
    <xf numFmtId="0" fontId="0" fillId="0" borderId="0" xfId="0" applyAlignment="1">
      <alignment horizontal="left"/>
    </xf>
    <xf numFmtId="0" fontId="0" fillId="0" borderId="4" xfId="0" applyBorder="1" applyAlignment="1">
      <alignment wrapText="1"/>
    </xf>
    <xf numFmtId="0" fontId="20" fillId="3" borderId="0" xfId="5"/>
    <xf numFmtId="44" fontId="0" fillId="0" borderId="12" xfId="0" applyNumberFormat="1" applyBorder="1"/>
    <xf numFmtId="44" fontId="8" fillId="0" borderId="0" xfId="0" applyNumberFormat="1" applyFont="1"/>
    <xf numFmtId="44" fontId="15" fillId="0" borderId="0" xfId="0" applyNumberFormat="1" applyFont="1" applyFill="1" applyBorder="1"/>
    <xf numFmtId="0" fontId="20" fillId="3" borderId="0" xfId="5" applyBorder="1" applyAlignment="1">
      <alignment horizontal="left" wrapText="1"/>
    </xf>
    <xf numFmtId="0" fontId="0" fillId="0" borderId="12" xfId="0" applyBorder="1"/>
    <xf numFmtId="0" fontId="21" fillId="0" borderId="0" xfId="0" applyFont="1" applyBorder="1"/>
    <xf numFmtId="0" fontId="8" fillId="0" borderId="0" xfId="0" applyFont="1" applyBorder="1"/>
    <xf numFmtId="14" fontId="20" fillId="3" borderId="0" xfId="5" applyNumberFormat="1"/>
    <xf numFmtId="166" fontId="20" fillId="3" borderId="0" xfId="5" applyNumberFormat="1"/>
    <xf numFmtId="10" fontId="20" fillId="3" borderId="0" xfId="5" applyNumberFormat="1"/>
    <xf numFmtId="44" fontId="20" fillId="3" borderId="0" xfId="5" applyNumberFormat="1"/>
    <xf numFmtId="171" fontId="20" fillId="3" borderId="0" xfId="5" applyNumberFormat="1"/>
    <xf numFmtId="169" fontId="20" fillId="3" borderId="0" xfId="5" applyNumberFormat="1"/>
    <xf numFmtId="166" fontId="20" fillId="3" borderId="0" xfId="5" applyNumberFormat="1" applyAlignment="1">
      <alignment horizontal="center"/>
    </xf>
    <xf numFmtId="0" fontId="20" fillId="3" borderId="0" xfId="5" applyBorder="1"/>
    <xf numFmtId="166" fontId="20" fillId="3" borderId="0" xfId="5" applyNumberFormat="1" applyBorder="1"/>
    <xf numFmtId="10" fontId="20" fillId="3" borderId="0" xfId="5" applyNumberFormat="1" applyBorder="1"/>
    <xf numFmtId="44" fontId="20" fillId="3" borderId="0" xfId="5" applyNumberFormat="1" applyBorder="1"/>
    <xf numFmtId="3" fontId="20" fillId="3" borderId="0" xfId="5" applyNumberFormat="1"/>
    <xf numFmtId="14" fontId="0" fillId="0" borderId="0" xfId="0" applyNumberFormat="1" applyFill="1" applyBorder="1"/>
    <xf numFmtId="44" fontId="1" fillId="0" borderId="0" xfId="2" applyFill="1" applyBorder="1"/>
    <xf numFmtId="169" fontId="20" fillId="3" borderId="0" xfId="5" applyNumberFormat="1" applyBorder="1"/>
    <xf numFmtId="170" fontId="20" fillId="3" borderId="0" xfId="5" applyNumberFormat="1"/>
    <xf numFmtId="8" fontId="20" fillId="3" borderId="0" xfId="5" applyNumberFormat="1"/>
    <xf numFmtId="14" fontId="20" fillId="3" borderId="0" xfId="5" applyNumberFormat="1" applyBorder="1"/>
    <xf numFmtId="2" fontId="20" fillId="3" borderId="0" xfId="5" applyNumberFormat="1" applyBorder="1"/>
    <xf numFmtId="171" fontId="0" fillId="0" borderId="12" xfId="0" applyNumberFormat="1" applyBorder="1"/>
    <xf numFmtId="8" fontId="0" fillId="0" borderId="12" xfId="0" applyNumberFormat="1" applyBorder="1"/>
    <xf numFmtId="8" fontId="8" fillId="0" borderId="0" xfId="0" applyNumberFormat="1" applyFont="1"/>
    <xf numFmtId="0" fontId="8" fillId="0" borderId="12" xfId="0" applyFont="1" applyBorder="1"/>
    <xf numFmtId="0" fontId="0" fillId="0" borderId="6" xfId="0" applyBorder="1" applyAlignment="1">
      <alignment horizontal="right" vertical="center" wrapText="1"/>
    </xf>
    <xf numFmtId="171" fontId="0" fillId="0" borderId="0" xfId="0" quotePrefix="1" applyNumberFormat="1" applyAlignment="1">
      <alignment horizontal="right"/>
    </xf>
    <xf numFmtId="171" fontId="0" fillId="0" borderId="0" xfId="0" applyNumberFormat="1" applyAlignment="1">
      <alignment horizontal="right"/>
    </xf>
    <xf numFmtId="0" fontId="8" fillId="0" borderId="0" xfId="0" applyFont="1" applyFill="1" applyBorder="1"/>
    <xf numFmtId="44" fontId="5" fillId="0" borderId="0" xfId="3" applyNumberFormat="1" applyAlignment="1">
      <alignment horizontal="left"/>
    </xf>
    <xf numFmtId="0" fontId="5" fillId="0" borderId="0" xfId="3" applyAlignment="1">
      <alignment horizontal="left"/>
    </xf>
    <xf numFmtId="0" fontId="5" fillId="0" borderId="0" xfId="3" applyFill="1" applyBorder="1" applyAlignment="1">
      <alignment horizontal="left"/>
    </xf>
    <xf numFmtId="44" fontId="22" fillId="4" borderId="0" xfId="6" applyNumberFormat="1"/>
    <xf numFmtId="0" fontId="0" fillId="0" borderId="0" xfId="0" applyAlignment="1">
      <alignment horizontal="left"/>
    </xf>
    <xf numFmtId="44" fontId="1" fillId="0" borderId="10" xfId="2" applyFont="1" applyFill="1" applyBorder="1"/>
    <xf numFmtId="171" fontId="1" fillId="0" borderId="10" xfId="2" applyNumberFormat="1" applyFill="1" applyBorder="1"/>
    <xf numFmtId="0" fontId="5" fillId="0" borderId="0" xfId="3" applyFill="1" applyBorder="1"/>
    <xf numFmtId="44" fontId="0" fillId="0" borderId="0" xfId="0" applyNumberFormat="1" applyBorder="1"/>
    <xf numFmtId="14" fontId="0" fillId="0" borderId="0" xfId="0" applyNumberFormat="1" applyAlignment="1">
      <alignment wrapText="1"/>
    </xf>
    <xf numFmtId="171" fontId="3" fillId="0" borderId="0" xfId="0" applyNumberFormat="1" applyFont="1" applyAlignment="1">
      <alignment horizontal="right"/>
    </xf>
    <xf numFmtId="171" fontId="3" fillId="0" borderId="0" xfId="4" applyNumberFormat="1" applyFont="1" applyFill="1" applyBorder="1" applyAlignment="1" applyProtection="1">
      <alignment horizontal="right" vertical="center" wrapText="1"/>
    </xf>
    <xf numFmtId="8" fontId="3" fillId="0" borderId="0" xfId="0" applyNumberFormat="1" applyFont="1" applyAlignment="1">
      <alignment horizontal="right"/>
    </xf>
    <xf numFmtId="171" fontId="0" fillId="0" borderId="0" xfId="0" applyNumberFormat="1" applyFont="1" applyAlignment="1">
      <alignment horizontal="right"/>
    </xf>
    <xf numFmtId="166" fontId="3" fillId="0" borderId="12" xfId="1" applyNumberFormat="1" applyBorder="1"/>
    <xf numFmtId="166" fontId="3" fillId="0" borderId="0" xfId="1" applyNumberFormat="1" applyBorder="1"/>
    <xf numFmtId="166" fontId="16" fillId="0" borderId="12" xfId="1" applyNumberFormat="1" applyFont="1" applyFill="1" applyBorder="1"/>
    <xf numFmtId="44" fontId="16" fillId="0" borderId="12" xfId="0" applyNumberFormat="1" applyFont="1" applyFill="1" applyBorder="1"/>
    <xf numFmtId="166" fontId="3" fillId="3" borderId="0" xfId="1" applyNumberFormat="1" applyFill="1"/>
    <xf numFmtId="166" fontId="3" fillId="0" borderId="0" xfId="1" applyNumberFormat="1" applyFill="1" applyBorder="1"/>
    <xf numFmtId="166" fontId="3" fillId="3" borderId="0" xfId="1" applyNumberFormat="1" applyFill="1" applyBorder="1"/>
    <xf numFmtId="3" fontId="0" fillId="0" borderId="12" xfId="0" applyNumberFormat="1" applyBorder="1"/>
    <xf numFmtId="0" fontId="19" fillId="0" borderId="13" xfId="0" applyFont="1" applyFill="1" applyBorder="1" applyAlignment="1">
      <alignment horizontal="center" wrapText="1"/>
    </xf>
    <xf numFmtId="0" fontId="23" fillId="0" borderId="14" xfId="0" applyFont="1" applyBorder="1" applyAlignment="1">
      <alignment wrapText="1"/>
    </xf>
    <xf numFmtId="44" fontId="1" fillId="0" borderId="12" xfId="2" applyBorder="1"/>
    <xf numFmtId="173" fontId="3" fillId="0" borderId="0" xfId="4" applyNumberFormat="1"/>
    <xf numFmtId="173" fontId="20" fillId="3" borderId="0" xfId="5" applyNumberFormat="1"/>
    <xf numFmtId="10" fontId="0" fillId="0" borderId="0" xfId="0" applyNumberFormat="1" applyFont="1" applyFill="1" applyBorder="1"/>
    <xf numFmtId="0" fontId="0" fillId="0" borderId="15" xfId="0" applyBorder="1" applyAlignment="1">
      <alignment wrapText="1"/>
    </xf>
    <xf numFmtId="166" fontId="7" fillId="0" borderId="12" xfId="1" applyNumberFormat="1" applyFont="1" applyFill="1" applyBorder="1"/>
    <xf numFmtId="166" fontId="0" fillId="0" borderId="0" xfId="0" applyNumberFormat="1" applyFont="1" applyFill="1" applyBorder="1"/>
    <xf numFmtId="10" fontId="3" fillId="0" borderId="12" xfId="4" applyNumberFormat="1" applyBorder="1"/>
    <xf numFmtId="174" fontId="0" fillId="0" borderId="0" xfId="0" applyNumberFormat="1"/>
    <xf numFmtId="0" fontId="0" fillId="0" borderId="0" xfId="0" applyAlignment="1">
      <alignment horizontal="left"/>
    </xf>
    <xf numFmtId="0" fontId="0" fillId="0" borderId="0" xfId="0" applyAlignment="1">
      <alignment horizontal="left" wrapText="1"/>
    </xf>
    <xf numFmtId="3" fontId="0" fillId="0" borderId="0" xfId="0" applyNumberFormat="1" applyBorder="1"/>
    <xf numFmtId="10" fontId="0" fillId="0" borderId="12" xfId="0" applyNumberFormat="1" applyBorder="1"/>
    <xf numFmtId="171" fontId="0" fillId="0" borderId="0" xfId="0" applyNumberFormat="1" applyBorder="1"/>
    <xf numFmtId="0" fontId="17" fillId="0" borderId="0" xfId="3" applyFont="1"/>
  </cellXfs>
  <cellStyles count="7">
    <cellStyle name="Comma" xfId="1" builtinId="3"/>
    <cellStyle name="Currency" xfId="2" builtinId="4"/>
    <cellStyle name="Good" xfId="5" builtinId="26"/>
    <cellStyle name="Hyperlink" xfId="3" builtinId="8"/>
    <cellStyle name="Neutral" xfId="6" builtinId="28"/>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547254</xdr:colOff>
      <xdr:row>9</xdr:row>
      <xdr:rowOff>207819</xdr:rowOff>
    </xdr:from>
    <xdr:to>
      <xdr:col>4</xdr:col>
      <xdr:colOff>784348</xdr:colOff>
      <xdr:row>11</xdr:row>
      <xdr:rowOff>11546</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flipH="1">
          <a:off x="5776479" y="379269"/>
          <a:ext cx="237094" cy="203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mj313/Dropbox%20(Personal)/Gov$/2016%20Gov$%20files/Gov$%202016_2017.04.19%20K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Delaware"/>
      <sheetName val="Indiana"/>
      <sheetName val="Missouri"/>
      <sheetName val="Montana"/>
      <sheetName val="New Hampshire"/>
      <sheetName val="North Carolina"/>
      <sheetName val="North Dakota"/>
      <sheetName val="Oregon"/>
      <sheetName val="Utah"/>
      <sheetName val="Vermont"/>
      <sheetName val="Washington"/>
      <sheetName val="West Virginia"/>
    </sheetNames>
    <sheetDataSet>
      <sheetData sheetId="0"/>
      <sheetData sheetId="1">
        <row r="2">
          <cell r="H2">
            <v>0</v>
          </cell>
          <cell r="K2">
            <v>0.5834037915938598</v>
          </cell>
        </row>
      </sheetData>
      <sheetData sheetId="2">
        <row r="3">
          <cell r="H3">
            <v>0</v>
          </cell>
          <cell r="K3">
            <v>0.51375457358321863</v>
          </cell>
        </row>
      </sheetData>
      <sheetData sheetId="3">
        <row r="3">
          <cell r="H3">
            <v>0.78752999999999995</v>
          </cell>
        </row>
        <row r="7">
          <cell r="K7">
            <v>0.51137120118613821</v>
          </cell>
        </row>
      </sheetData>
      <sheetData sheetId="4"/>
      <sheetData sheetId="5"/>
      <sheetData sheetId="6"/>
      <sheetData sheetId="7">
        <row r="2">
          <cell r="H2">
            <v>0.59470000000000001</v>
          </cell>
          <cell r="K2">
            <v>0.76520092697017972</v>
          </cell>
        </row>
      </sheetData>
      <sheetData sheetId="8">
        <row r="5">
          <cell r="K5">
            <v>0.50616840506339522</v>
          </cell>
        </row>
      </sheetData>
      <sheetData sheetId="9">
        <row r="2">
          <cell r="H2">
            <v>0.71742472488023723</v>
          </cell>
          <cell r="K2">
            <v>0.6674014586212873</v>
          </cell>
          <cell r="M2">
            <v>3124003.9000000004</v>
          </cell>
        </row>
        <row r="3">
          <cell r="M3">
            <v>1079257.69</v>
          </cell>
        </row>
        <row r="4">
          <cell r="M4">
            <v>106960.97</v>
          </cell>
        </row>
        <row r="5">
          <cell r="M5">
            <v>2589.6</v>
          </cell>
        </row>
        <row r="6">
          <cell r="M6">
            <v>252.16</v>
          </cell>
        </row>
        <row r="7">
          <cell r="M7"/>
        </row>
        <row r="8">
          <cell r="M8">
            <v>0</v>
          </cell>
        </row>
        <row r="9">
          <cell r="M9">
            <v>3215882.21</v>
          </cell>
        </row>
        <row r="10">
          <cell r="M10">
            <v>5571.1900000000005</v>
          </cell>
        </row>
        <row r="11">
          <cell r="M11">
            <v>0</v>
          </cell>
        </row>
        <row r="12">
          <cell r="M12">
            <v>29.400000000000002</v>
          </cell>
        </row>
      </sheetData>
      <sheetData sheetId="10">
        <row r="2">
          <cell r="H2">
            <v>48.92</v>
          </cell>
          <cell r="M2">
            <v>2042014.5299999998</v>
          </cell>
        </row>
        <row r="3">
          <cell r="M3">
            <v>1023772.81</v>
          </cell>
        </row>
        <row r="4">
          <cell r="M4">
            <v>402621.69</v>
          </cell>
        </row>
        <row r="5">
          <cell r="M5"/>
        </row>
        <row r="6">
          <cell r="M6">
            <v>2319.5300000000002</v>
          </cell>
        </row>
        <row r="7">
          <cell r="M7">
            <v>1633936.15</v>
          </cell>
        </row>
        <row r="8">
          <cell r="M8">
            <v>2296149.31</v>
          </cell>
        </row>
        <row r="9">
          <cell r="M9"/>
        </row>
      </sheetData>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ballotpedia.org/Mike_Weinholtz" TargetMode="External"/><Relationship Id="rId3" Type="http://schemas.openxmlformats.org/officeDocument/2006/relationships/hyperlink" Target="https://ballotpedia.org/Vaughn_R._Cook" TargetMode="External"/><Relationship Id="rId7" Type="http://schemas.openxmlformats.org/officeDocument/2006/relationships/hyperlink" Target="https://ballotpedia.org/Gary_R_Van_Horn" TargetMode="External"/><Relationship Id="rId12" Type="http://schemas.openxmlformats.org/officeDocument/2006/relationships/printerSettings" Target="../printerSettings/printerSettings5.bin"/><Relationship Id="rId2" Type="http://schemas.openxmlformats.org/officeDocument/2006/relationships/hyperlink" Target="https://ballotpedia.org/Jonathan_Johnson" TargetMode="External"/><Relationship Id="rId1" Type="http://schemas.openxmlformats.org/officeDocument/2006/relationships/hyperlink" Target="https://ballotpedia.org/Gary_Herbert" TargetMode="External"/><Relationship Id="rId6" Type="http://schemas.openxmlformats.org/officeDocument/2006/relationships/hyperlink" Target="https://ballotpedia.org/Ken_Larsen" TargetMode="External"/><Relationship Id="rId11" Type="http://schemas.openxmlformats.org/officeDocument/2006/relationships/hyperlink" Target="https://ballotpedia.org/L._S._Brown" TargetMode="External"/><Relationship Id="rId5" Type="http://schemas.openxmlformats.org/officeDocument/2006/relationships/hyperlink" Target="https://ballotpedia.org/Nate_Jensen_%28Utah%29" TargetMode="External"/><Relationship Id="rId10" Type="http://schemas.openxmlformats.org/officeDocument/2006/relationships/hyperlink" Target="https://ballotpedia.org/Dell_Schanze" TargetMode="External"/><Relationship Id="rId4" Type="http://schemas.openxmlformats.org/officeDocument/2006/relationships/hyperlink" Target="https://ballotpedia.org/Carlos_Tavares,_Jr." TargetMode="External"/><Relationship Id="rId9" Type="http://schemas.openxmlformats.org/officeDocument/2006/relationships/hyperlink" Target="https://ballotpedia.org/Brian_Kamerath"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8" Type="http://schemas.openxmlformats.org/officeDocument/2006/relationships/hyperlink" Target="https://weiapplets.sos.wa.gov/MyVoteOLVR/OnlineVotersGuide/GetCandidateStatement?electionId=62&amp;candidateId=45551&amp;raceJurisdictionName=State%20Executive&amp;Display=Statewide&amp;partyName=(Prefers%20Holistic%20Party)&amp;raceName=Washington%20State%20-%20Governor" TargetMode="External"/><Relationship Id="rId3" Type="http://schemas.openxmlformats.org/officeDocument/2006/relationships/hyperlink" Target="https://weiapplets.sos.wa.gov/MyVoteOLVR/OnlineVotersGuide/GetCandidateStatement?electionId=62&amp;candidateId=43120&amp;raceJurisdictionName=State%20Executive&amp;Display=Statewide&amp;partyName=(Prefers%20Socialist%20Worker%20Party)&amp;raceName=Washington%20State%20-%20Governor" TargetMode="External"/><Relationship Id="rId7" Type="http://schemas.openxmlformats.org/officeDocument/2006/relationships/hyperlink" Target="https://weiapplets.sos.wa.gov/MyVoteOLVR/OnlineVotersGuide/GetCandidateStatement?electionId=62&amp;candidateId=41138&amp;raceJurisdictionName=State%20Executive&amp;Display=Statewide&amp;partyName=(Prefers%20Democratic%20Party)&amp;raceName=Washington%20State%20-%20Governor" TargetMode="External"/><Relationship Id="rId12" Type="http://schemas.openxmlformats.org/officeDocument/2006/relationships/printerSettings" Target="../printerSettings/printerSettings7.bin"/><Relationship Id="rId2" Type="http://schemas.openxmlformats.org/officeDocument/2006/relationships/hyperlink" Target="https://weiapplets.sos.wa.gov/MyVoteOLVR/OnlineVotersGuide/GetCandidateStatement?electionId=62&amp;candidateId=40949&amp;raceJurisdictionName=State%20Executive&amp;Display=Statewide&amp;partyName=(Prefers%20Republican%20Party)&amp;raceName=Washington%20State%20-%20Governor" TargetMode="External"/><Relationship Id="rId1" Type="http://schemas.openxmlformats.org/officeDocument/2006/relationships/hyperlink" Target="https://weiapplets.sos.wa.gov/MyVoteOLVR/OnlineVotersGuide/GetCandidateStatement?electionId=62&amp;candidateId=44169&amp;raceJurisdictionName=State%20Executive&amp;Display=Statewide&amp;partyName=(Prefers%20Republican%20Party)&amp;raceName=Washington%20State%20-%20Governor" TargetMode="External"/><Relationship Id="rId6" Type="http://schemas.openxmlformats.org/officeDocument/2006/relationships/hyperlink" Target="https://weiapplets.sos.wa.gov/MyVoteOLVR/OnlineVotersGuide/GetCandidateStatement?electionId=62&amp;candidateId=45223&amp;raceJurisdictionName=State%20Executive&amp;Display=Statewide&amp;partyName=(Prefers%20Democratic%20Party)&amp;raceName=Washington%20State%20-%20Governor" TargetMode="External"/><Relationship Id="rId11" Type="http://schemas.openxmlformats.org/officeDocument/2006/relationships/hyperlink" Target="https://weiapplets.sos.wa.gov/MyVoteOLVR/OnlineVotersGuide/GetCandidateStatement?electionId=62&amp;candidateId=44077&amp;raceJurisdictionName=State%20Executive&amp;Display=Statewide&amp;partyName=(Prefers%20Republican%20Party)&amp;raceName=Washington%20State%20-%20Governor" TargetMode="External"/><Relationship Id="rId5" Type="http://schemas.openxmlformats.org/officeDocument/2006/relationships/hyperlink" Target="https://weiapplets.sos.wa.gov/MyVoteOLVR/OnlineVotersGuide/GetCandidateStatement?electionId=62&amp;candidateId=41762&amp;raceJurisdictionName=State%20Executive&amp;Display=Statewide&amp;partyName=(Prefers%20Fifth%20Republic%20Party)&amp;raceName=Washington%20State%20-%20Governor" TargetMode="External"/><Relationship Id="rId10" Type="http://schemas.openxmlformats.org/officeDocument/2006/relationships/hyperlink" Target="https://weiapplets.sos.wa.gov/MyVoteOLVR/OnlineVotersGuide/GetCandidateStatement?electionId=62&amp;candidateId=41381&amp;raceJurisdictionName=State%20Executive&amp;Display=Statewide&amp;partyName=(Prefers%20Democratic%20Party)&amp;raceName=Washington%20State%20-%20Governor" TargetMode="External"/><Relationship Id="rId4" Type="http://schemas.openxmlformats.org/officeDocument/2006/relationships/hyperlink" Target="https://weiapplets.sos.wa.gov/MyVoteOLVR/OnlineVotersGuide/GetCandidateStatement?electionId=62&amp;candidateId=44021&amp;raceJurisdictionName=State%20Executive&amp;Display=Statewide&amp;partyName=(Prefers%20Independent%20Party)&amp;raceName=Washington%20State%20-%20Governor" TargetMode="External"/><Relationship Id="rId9" Type="http://schemas.openxmlformats.org/officeDocument/2006/relationships/hyperlink" Target="https://weiapplets.sos.wa.gov/MyVoteOLVR/OnlineVotersGuide/GetCandidateStatement?electionId=62&amp;candidateId=45553&amp;raceJurisdictionName=State%20Executive&amp;Display=Statewide&amp;partyName=(Prefers%20Democratic%20Party)&amp;raceName=Washington%20State%20-%20Governo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hyperlink" Target="http://cfs.sos.nh.gov/Public/ViewFiledReport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cf.ncsbe.gov/CFOrgLkup/cf_report_doc_results.aspx?ID=STA-AIYGP3-C-001&amp;OGID=11869" TargetMode="External"/><Relationship Id="rId7" Type="http://schemas.openxmlformats.org/officeDocument/2006/relationships/printerSettings" Target="../printerSettings/printerSettings4.bin"/><Relationship Id="rId2" Type="http://schemas.openxmlformats.org/officeDocument/2006/relationships/hyperlink" Target="http://cf.ncsbe.gov/CFOrgLkup/cf_report_doc_results.aspx?ID=STA-C1F0ED-C-001&amp;OGID=26109" TargetMode="External"/><Relationship Id="rId1" Type="http://schemas.openxmlformats.org/officeDocument/2006/relationships/hyperlink" Target="http://cf.ncsbe.gov/CFOrgLkup/cf_report_doc_results.aspx?ID=STA-C0498N-C-002&amp;OGID=803" TargetMode="External"/><Relationship Id="rId6" Type="http://schemas.openxmlformats.org/officeDocument/2006/relationships/hyperlink" Target="http://cf.ncsbe.gov/CFOrgLkup/cf_report_doc_results.aspx?ID=STA-1D2XEQ-C-001&amp;OGID=31499" TargetMode="External"/><Relationship Id="rId5" Type="http://schemas.openxmlformats.org/officeDocument/2006/relationships/hyperlink" Target="http://cf.ncsbe.gov/CFOrgLkup/cf_report_doc_results.aspx?ID=STA-JX6A4C-C-001&amp;OGID=11392" TargetMode="External"/><Relationship Id="rId4" Type="http://schemas.openxmlformats.org/officeDocument/2006/relationships/hyperlink" Target="http://cf.ncsbe.gov/CFOrgLkup/cf_report_doc_results.aspx?ID=STA-C1873N-C-003&amp;OGID=22756"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secure.sos.state.or.us/orestar/cfDetail.do?page=search&amp;cfRsn=16059" TargetMode="External"/><Relationship Id="rId13" Type="http://schemas.openxmlformats.org/officeDocument/2006/relationships/hyperlink" Target="https://secure.sos.state.or.us/orestar/cfDetail.do?page=search&amp;cfRsn=16541" TargetMode="External"/><Relationship Id="rId18" Type="http://schemas.openxmlformats.org/officeDocument/2006/relationships/hyperlink" Target="https://secure.sos.state.or.us/orestar/cfDetail.do?page=search&amp;cfRsn=16125" TargetMode="External"/><Relationship Id="rId26" Type="http://schemas.openxmlformats.org/officeDocument/2006/relationships/hyperlink" Target="https://secure.sos.state.or.us/orestar/cfDetail.do?page=search&amp;cfRsn=15863" TargetMode="External"/><Relationship Id="rId39" Type="http://schemas.openxmlformats.org/officeDocument/2006/relationships/hyperlink" Target="https://secure.sos.state.or.us/orestar/sooDetail.do?sooRsn=77905" TargetMode="External"/><Relationship Id="rId3" Type="http://schemas.openxmlformats.org/officeDocument/2006/relationships/hyperlink" Target="https://secure.sos.state.or.us/orestar/cfDetail.do?page=search&amp;cfRsn=15951" TargetMode="External"/><Relationship Id="rId21" Type="http://schemas.openxmlformats.org/officeDocument/2006/relationships/hyperlink" Target="https://secure.sos.state.or.us/orestar/cfDetail.do?page=search&amp;cfRsn=16059" TargetMode="External"/><Relationship Id="rId34" Type="http://schemas.openxmlformats.org/officeDocument/2006/relationships/hyperlink" Target="https://secure.sos.state.or.us/orestar/cfDetail.do?page=search&amp;cfRsn=17120" TargetMode="External"/><Relationship Id="rId7" Type="http://schemas.openxmlformats.org/officeDocument/2006/relationships/hyperlink" Target="https://secure.sos.state.or.us/orestar/cfDetail.do?page=search&amp;cfRsn=16221" TargetMode="External"/><Relationship Id="rId12" Type="http://schemas.openxmlformats.org/officeDocument/2006/relationships/hyperlink" Target="https://secure.sos.state.or.us/orestar/cfDetail.do?page=search&amp;cfRsn=15863" TargetMode="External"/><Relationship Id="rId17" Type="http://schemas.openxmlformats.org/officeDocument/2006/relationships/hyperlink" Target="https://secure.sos.state.or.us/orestar/cfDetail.do?page=search&amp;cfRsn=16145" TargetMode="External"/><Relationship Id="rId25" Type="http://schemas.openxmlformats.org/officeDocument/2006/relationships/hyperlink" Target="https://secure.sos.state.or.us/orestar/cfDetail.do?page=search&amp;cfRsn=16564" TargetMode="External"/><Relationship Id="rId33" Type="http://schemas.openxmlformats.org/officeDocument/2006/relationships/hyperlink" Target="https://secure.sos.state.or.us/orestar/cfDetail.do?page=search&amp;cfRsn=17091" TargetMode="External"/><Relationship Id="rId38" Type="http://schemas.openxmlformats.org/officeDocument/2006/relationships/hyperlink" Target="https://secure.sos.state.or.us/orestar/sooDetail.do?sooRsn=77722" TargetMode="External"/><Relationship Id="rId2" Type="http://schemas.openxmlformats.org/officeDocument/2006/relationships/hyperlink" Target="https://secure.sos.state.or.us/orestar/cfDetail.do?page=search&amp;cfRsn=16553" TargetMode="External"/><Relationship Id="rId16" Type="http://schemas.openxmlformats.org/officeDocument/2006/relationships/hyperlink" Target="https://secure.sos.state.or.us/orestar/cfDetail.do?page=search&amp;cfRsn=16547" TargetMode="External"/><Relationship Id="rId20" Type="http://schemas.openxmlformats.org/officeDocument/2006/relationships/hyperlink" Target="https://secure.sos.state.or.us/orestar/cfDetail.do?page=search&amp;cfRsn=16221" TargetMode="External"/><Relationship Id="rId29" Type="http://schemas.openxmlformats.org/officeDocument/2006/relationships/hyperlink" Target="https://secure.sos.state.or.us/orestar/cfDetail.do?page=search&amp;cfRsn=16831" TargetMode="External"/><Relationship Id="rId1" Type="http://schemas.openxmlformats.org/officeDocument/2006/relationships/hyperlink" Target="https://secure.sos.state.or.us/orestar/cfDetail.do?page=search&amp;cfRsn=16541" TargetMode="External"/><Relationship Id="rId6" Type="http://schemas.openxmlformats.org/officeDocument/2006/relationships/hyperlink" Target="https://secure.sos.state.or.us/orestar/cfDetail.do?page=search&amp;cfRsn=16588" TargetMode="External"/><Relationship Id="rId11" Type="http://schemas.openxmlformats.org/officeDocument/2006/relationships/hyperlink" Target="https://secure.sos.state.or.us/orestar/cfDetail.do?page=search&amp;cfRsn=16564" TargetMode="External"/><Relationship Id="rId24" Type="http://schemas.openxmlformats.org/officeDocument/2006/relationships/hyperlink" Target="https://secure.sos.state.or.us/orestar/cfDetail.do?page=search&amp;cfRsn=15859" TargetMode="External"/><Relationship Id="rId32" Type="http://schemas.openxmlformats.org/officeDocument/2006/relationships/hyperlink" Target="https://secure.sos.state.or.us/orestar/cfDetail.do?page=search&amp;cfRsn=16732" TargetMode="External"/><Relationship Id="rId37" Type="http://schemas.openxmlformats.org/officeDocument/2006/relationships/hyperlink" Target="https://secure.sos.state.or.us/orestar/sooDetail.do?sooRsn=79475" TargetMode="External"/><Relationship Id="rId5" Type="http://schemas.openxmlformats.org/officeDocument/2006/relationships/hyperlink" Target="https://secure.sos.state.or.us/orestar/cfDetail.do?page=search&amp;cfRsn=16145" TargetMode="External"/><Relationship Id="rId15" Type="http://schemas.openxmlformats.org/officeDocument/2006/relationships/hyperlink" Target="https://secure.sos.state.or.us/orestar/cfDetail.do?page=search&amp;cfRsn=15951" TargetMode="External"/><Relationship Id="rId23" Type="http://schemas.openxmlformats.org/officeDocument/2006/relationships/hyperlink" Target="https://secure.sos.state.or.us/orestar/cfDetail.do?page=search&amp;cfRsn=15903" TargetMode="External"/><Relationship Id="rId28" Type="http://schemas.openxmlformats.org/officeDocument/2006/relationships/hyperlink" Target="https://secure.sos.state.or.us/orestar/cfDetail.do?page=search&amp;cfRsn=17214" TargetMode="External"/><Relationship Id="rId36" Type="http://schemas.openxmlformats.org/officeDocument/2006/relationships/hyperlink" Target="https://secure.sos.state.or.us/orestar/sooDetail.do?sooRsn=78295" TargetMode="External"/><Relationship Id="rId10" Type="http://schemas.openxmlformats.org/officeDocument/2006/relationships/hyperlink" Target="https://secure.sos.state.or.us/orestar/cfDetail.do?page=search&amp;cfRsn=15903" TargetMode="External"/><Relationship Id="rId19" Type="http://schemas.openxmlformats.org/officeDocument/2006/relationships/hyperlink" Target="https://secure.sos.state.or.us/orestar/cfDetail.do?page=search&amp;cfRsn=16588" TargetMode="External"/><Relationship Id="rId31" Type="http://schemas.openxmlformats.org/officeDocument/2006/relationships/hyperlink" Target="https://secure.sos.state.or.us/orestar/cfDetail.do?page=search&amp;cfRsn=16773" TargetMode="External"/><Relationship Id="rId4" Type="http://schemas.openxmlformats.org/officeDocument/2006/relationships/hyperlink" Target="https://secure.sos.state.or.us/orestar/cfDetail.do?page=search&amp;cfRsn=16547" TargetMode="External"/><Relationship Id="rId9" Type="http://schemas.openxmlformats.org/officeDocument/2006/relationships/hyperlink" Target="https://secure.sos.state.or.us/orestar/cfDetail.do?page=search&amp;cfRsn=16000" TargetMode="External"/><Relationship Id="rId14" Type="http://schemas.openxmlformats.org/officeDocument/2006/relationships/hyperlink" Target="https://secure.sos.state.or.us/orestar/cfDetail.do?page=search&amp;cfRsn=16553" TargetMode="External"/><Relationship Id="rId22" Type="http://schemas.openxmlformats.org/officeDocument/2006/relationships/hyperlink" Target="https://secure.sos.state.or.us/orestar/cfDetail.do?page=search&amp;cfRsn=16000" TargetMode="External"/><Relationship Id="rId27" Type="http://schemas.openxmlformats.org/officeDocument/2006/relationships/hyperlink" Target="https://secure.sos.state.or.us/orestar/cfDetail.do?page=search&amp;cfRsn=17091" TargetMode="External"/><Relationship Id="rId30" Type="http://schemas.openxmlformats.org/officeDocument/2006/relationships/hyperlink" Target="https://secure.sos.state.or.us/orestar/cfDetail.do?page=search&amp;cfRsn=17120" TargetMode="External"/><Relationship Id="rId35" Type="http://schemas.openxmlformats.org/officeDocument/2006/relationships/hyperlink" Target="https://secure.sos.state.or.us/orestar/cfDetail.do?page=search&amp;cfRsn=158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zoomScaleNormal="100" workbookViewId="0">
      <selection activeCell="G12" sqref="G12"/>
    </sheetView>
  </sheetViews>
  <sheetFormatPr defaultColWidth="11.42578125" defaultRowHeight="15" x14ac:dyDescent="0.25"/>
  <cols>
    <col min="1" max="1" width="15.28515625" bestFit="1" customWidth="1"/>
    <col min="2" max="2" width="24.7109375" customWidth="1"/>
    <col min="3" max="3" width="20" customWidth="1"/>
    <col min="4" max="4" width="24.7109375" customWidth="1"/>
    <col min="5" max="5" width="56.140625" bestFit="1" customWidth="1"/>
    <col min="6" max="7" width="24.7109375" customWidth="1"/>
    <col min="8" max="8" width="14" customWidth="1"/>
  </cols>
  <sheetData>
    <row r="1" spans="1:10" ht="94.5" thickBot="1" x14ac:dyDescent="0.35">
      <c r="A1" s="118" t="s">
        <v>1</v>
      </c>
      <c r="B1" s="119" t="s">
        <v>438</v>
      </c>
      <c r="C1" s="119" t="s">
        <v>427</v>
      </c>
      <c r="D1" s="119" t="s">
        <v>428</v>
      </c>
      <c r="E1" s="119" t="s">
        <v>429</v>
      </c>
      <c r="F1" s="119" t="s">
        <v>430</v>
      </c>
      <c r="G1" s="119" t="s">
        <v>525</v>
      </c>
      <c r="H1" s="180" t="s">
        <v>515</v>
      </c>
      <c r="I1" s="181" t="s">
        <v>516</v>
      </c>
    </row>
    <row r="2" spans="1:10" x14ac:dyDescent="0.25">
      <c r="A2" t="s">
        <v>0</v>
      </c>
      <c r="B2" s="169">
        <v>1379300.0000000002</v>
      </c>
      <c r="C2" s="168">
        <v>1067284.8400000001</v>
      </c>
      <c r="D2" s="8">
        <f>C2/B2</f>
        <v>0.773787312404843</v>
      </c>
      <c r="E2" t="s">
        <v>521</v>
      </c>
      <c r="F2" s="54">
        <f>[1]Delaware!K2</f>
        <v>0.5834037915938598</v>
      </c>
      <c r="G2" s="190">
        <v>19.153373541514</v>
      </c>
      <c r="H2" s="36">
        <v>425812</v>
      </c>
      <c r="I2" s="21">
        <f>B2/H2</f>
        <v>3.2392229434586159</v>
      </c>
    </row>
    <row r="3" spans="1:10" x14ac:dyDescent="0.25">
      <c r="A3" t="s">
        <v>26</v>
      </c>
      <c r="B3" s="168">
        <v>42458412.199999996</v>
      </c>
      <c r="C3" s="168">
        <v>14539657.539999999</v>
      </c>
      <c r="D3" s="8">
        <f>C3/B3</f>
        <v>0.3424446837887169</v>
      </c>
      <c r="E3" t="s">
        <v>431</v>
      </c>
      <c r="F3" s="54">
        <f>[1]Indiana!K3</f>
        <v>0.51375457358321863</v>
      </c>
      <c r="G3" s="190">
        <v>5.9520185531594496</v>
      </c>
      <c r="H3" s="36">
        <v>2719968</v>
      </c>
      <c r="I3" s="21">
        <f t="shared" ref="I3:I13" si="0">B3/H3</f>
        <v>15.60989401345898</v>
      </c>
    </row>
    <row r="4" spans="1:10" x14ac:dyDescent="0.25">
      <c r="A4" t="s">
        <v>33</v>
      </c>
      <c r="B4" s="168">
        <v>71077039.13000001</v>
      </c>
      <c r="C4" s="168">
        <v>28745371.27</v>
      </c>
      <c r="D4" s="8">
        <f>C4/B4</f>
        <v>0.40442555882814241</v>
      </c>
      <c r="E4" t="s">
        <v>432</v>
      </c>
      <c r="F4" s="54">
        <f>[1]Missouri!K7</f>
        <v>0.51137120118613821</v>
      </c>
      <c r="G4" s="190">
        <v>5.56669423191771</v>
      </c>
      <c r="H4" s="173">
        <v>2803046</v>
      </c>
      <c r="I4" s="21">
        <f t="shared" si="0"/>
        <v>25.357071960288916</v>
      </c>
    </row>
    <row r="5" spans="1:10" x14ac:dyDescent="0.25">
      <c r="A5" t="s">
        <v>49</v>
      </c>
      <c r="B5" s="168">
        <v>11847646.160000017</v>
      </c>
      <c r="C5" s="168">
        <v>3275761.1500000004</v>
      </c>
      <c r="D5" s="8">
        <f t="shared" ref="D5:D13" si="1">C5/B5</f>
        <v>0.27649046112295406</v>
      </c>
      <c r="E5" t="s">
        <v>522</v>
      </c>
      <c r="F5" s="54">
        <v>0.50245994974085129</v>
      </c>
      <c r="G5" s="190">
        <v>3.8907648814198201</v>
      </c>
      <c r="H5" s="27">
        <v>509360</v>
      </c>
      <c r="I5" s="21">
        <f t="shared" si="0"/>
        <v>23.259867598555083</v>
      </c>
    </row>
    <row r="6" spans="1:10" x14ac:dyDescent="0.25">
      <c r="A6" t="s">
        <v>53</v>
      </c>
      <c r="B6" s="168">
        <v>5795453.2300000014</v>
      </c>
      <c r="C6" s="168">
        <v>1170117.81</v>
      </c>
      <c r="D6" s="8">
        <f t="shared" si="1"/>
        <v>0.20190272676913654</v>
      </c>
      <c r="E6" t="s">
        <v>433</v>
      </c>
      <c r="F6" s="8">
        <v>0.4884</v>
      </c>
      <c r="G6" s="190">
        <v>2.27</v>
      </c>
      <c r="H6" s="111">
        <v>724863</v>
      </c>
      <c r="I6" s="21">
        <f t="shared" si="0"/>
        <v>7.9952394176554762</v>
      </c>
    </row>
    <row r="7" spans="1:10" x14ac:dyDescent="0.25">
      <c r="A7" t="s">
        <v>73</v>
      </c>
      <c r="B7" s="168">
        <v>39788555.320000008</v>
      </c>
      <c r="C7" s="168">
        <v>24289914.57</v>
      </c>
      <c r="D7" s="8">
        <f t="shared" si="1"/>
        <v>0.61047490602883225</v>
      </c>
      <c r="E7" t="s">
        <v>523</v>
      </c>
      <c r="F7" s="54">
        <v>0.49020000000000002</v>
      </c>
      <c r="G7" s="190">
        <v>0.220000000000004</v>
      </c>
      <c r="H7" s="53">
        <v>4711014</v>
      </c>
      <c r="I7" s="21">
        <f t="shared" si="0"/>
        <v>8.4458580084881962</v>
      </c>
    </row>
    <row r="8" spans="1:10" x14ac:dyDescent="0.25">
      <c r="A8" t="s">
        <v>152</v>
      </c>
      <c r="B8" s="171" t="s">
        <v>510</v>
      </c>
      <c r="C8" s="171" t="s">
        <v>510</v>
      </c>
      <c r="D8" s="120" t="s">
        <v>510</v>
      </c>
      <c r="E8" t="s">
        <v>434</v>
      </c>
      <c r="F8" s="54">
        <f>'[1]North Dakota'!K2</f>
        <v>0.76520092697017972</v>
      </c>
      <c r="G8" s="190">
        <v>57.1282181147877</v>
      </c>
      <c r="H8" s="27">
        <v>339601</v>
      </c>
      <c r="I8" s="21"/>
    </row>
    <row r="9" spans="1:10" x14ac:dyDescent="0.25">
      <c r="A9" t="s">
        <v>154</v>
      </c>
      <c r="B9" s="168">
        <v>8314054.5399999991</v>
      </c>
      <c r="C9" s="61">
        <v>4358272.34</v>
      </c>
      <c r="D9" s="8">
        <f t="shared" si="1"/>
        <v>0.52420540652359016</v>
      </c>
      <c r="E9" t="s">
        <v>524</v>
      </c>
      <c r="F9" s="54">
        <f>[1]Oregon!K5</f>
        <v>0.50616840506339522</v>
      </c>
      <c r="G9" s="190">
        <v>7.1641677534857902</v>
      </c>
      <c r="H9" s="36">
        <v>1946046</v>
      </c>
      <c r="I9" s="21">
        <f t="shared" si="0"/>
        <v>4.2722805832955641</v>
      </c>
    </row>
    <row r="10" spans="1:10" x14ac:dyDescent="0.25">
      <c r="A10" t="s">
        <v>180</v>
      </c>
      <c r="B10" s="168">
        <f>SUM([1]Utah!M2:M12)</f>
        <v>7534547.1200000001</v>
      </c>
      <c r="C10" s="43">
        <v>3124003.9000000004</v>
      </c>
      <c r="D10" s="8">
        <f t="shared" si="1"/>
        <v>0.41462397808987361</v>
      </c>
      <c r="E10" t="s">
        <v>435</v>
      </c>
      <c r="F10" s="54">
        <f>[1]Utah!K2</f>
        <v>0.6674014586212873</v>
      </c>
      <c r="G10" s="190">
        <v>38</v>
      </c>
      <c r="H10" s="27">
        <v>1125035</v>
      </c>
      <c r="I10" s="21">
        <f t="shared" si="0"/>
        <v>6.697166861475421</v>
      </c>
    </row>
    <row r="11" spans="1:10" x14ac:dyDescent="0.25">
      <c r="A11" t="s">
        <v>181</v>
      </c>
      <c r="B11" s="168">
        <f>SUM([1]Vermont!M2:M9)</f>
        <v>7400814.0199999996</v>
      </c>
      <c r="C11" s="61">
        <v>1633936.15</v>
      </c>
      <c r="D11" s="8">
        <f t="shared" si="1"/>
        <v>0.22077789626714603</v>
      </c>
      <c r="E11" t="s">
        <v>436</v>
      </c>
      <c r="F11" s="8">
        <v>0.52910000000000001</v>
      </c>
      <c r="G11" s="190">
        <v>8.74</v>
      </c>
      <c r="H11" s="177">
        <v>315295</v>
      </c>
      <c r="I11" s="21">
        <f t="shared" si="0"/>
        <v>23.472665345152951</v>
      </c>
    </row>
    <row r="12" spans="1:10" x14ac:dyDescent="0.25">
      <c r="A12" t="s">
        <v>182</v>
      </c>
      <c r="B12" s="168">
        <v>13890464.799999999</v>
      </c>
      <c r="C12" s="168">
        <v>9949579.3399999999</v>
      </c>
      <c r="D12" s="8">
        <f t="shared" si="1"/>
        <v>0.71628843838256595</v>
      </c>
      <c r="E12" t="s">
        <v>512</v>
      </c>
      <c r="F12" s="8">
        <v>0.54249999999999998</v>
      </c>
      <c r="G12" s="190">
        <v>8.76</v>
      </c>
      <c r="H12" s="53">
        <v>3245282</v>
      </c>
      <c r="I12" s="21">
        <f t="shared" si="0"/>
        <v>4.2802027065752677</v>
      </c>
    </row>
    <row r="13" spans="1:10" x14ac:dyDescent="0.25">
      <c r="A13" t="s">
        <v>437</v>
      </c>
      <c r="B13" s="50">
        <v>8610043.8800000008</v>
      </c>
      <c r="C13" s="170">
        <v>5129917.43</v>
      </c>
      <c r="D13" s="8">
        <f t="shared" si="1"/>
        <v>0.59580618885301184</v>
      </c>
      <c r="E13" t="s">
        <v>513</v>
      </c>
      <c r="F13" s="8">
        <v>0.4909</v>
      </c>
      <c r="G13" s="190">
        <v>6.79</v>
      </c>
      <c r="H13" s="179">
        <v>713858</v>
      </c>
      <c r="I13" s="182">
        <f t="shared" si="0"/>
        <v>12.061283728696745</v>
      </c>
    </row>
    <row r="14" spans="1:10" x14ac:dyDescent="0.25">
      <c r="H14" s="36">
        <f>SUM(H2:H13)</f>
        <v>19579180</v>
      </c>
      <c r="I14" s="22">
        <f>AVERAGE(I2:I13)</f>
        <v>12.24461392428193</v>
      </c>
      <c r="J14" t="s">
        <v>520</v>
      </c>
    </row>
    <row r="15" spans="1:10" x14ac:dyDescent="0.25">
      <c r="A15" t="s">
        <v>514</v>
      </c>
    </row>
    <row r="16" spans="1:10" x14ac:dyDescent="0.25">
      <c r="F16" s="54"/>
    </row>
    <row r="17" spans="2:7" x14ac:dyDescent="0.25">
      <c r="F17" s="54"/>
    </row>
    <row r="18" spans="2:7" x14ac:dyDescent="0.25">
      <c r="F18" s="54"/>
    </row>
    <row r="19" spans="2:7" x14ac:dyDescent="0.25">
      <c r="F19" s="54"/>
    </row>
    <row r="20" spans="2:7" x14ac:dyDescent="0.25">
      <c r="F20" s="54"/>
    </row>
    <row r="21" spans="2:7" x14ac:dyDescent="0.25">
      <c r="B21" s="22"/>
      <c r="C21" s="22"/>
      <c r="D21" s="54"/>
      <c r="F21" s="54"/>
      <c r="G21" s="54"/>
    </row>
    <row r="22" spans="2:7" x14ac:dyDescent="0.25">
      <c r="B22" s="22"/>
      <c r="C22" s="22"/>
      <c r="D22" s="54"/>
      <c r="F22" s="54"/>
      <c r="G22" s="54"/>
    </row>
    <row r="23" spans="2:7" x14ac:dyDescent="0.25">
      <c r="B23" s="22"/>
      <c r="C23" s="22"/>
      <c r="D23" s="54"/>
      <c r="F23" s="54"/>
      <c r="G23" s="54"/>
    </row>
    <row r="24" spans="2:7" x14ac:dyDescent="0.25">
      <c r="C24" s="22"/>
      <c r="D24" s="54"/>
      <c r="F24" s="54"/>
      <c r="G24" s="54"/>
    </row>
    <row r="25" spans="2:7" x14ac:dyDescent="0.25">
      <c r="B25" s="22"/>
      <c r="C25" s="22"/>
      <c r="D25" s="54"/>
      <c r="F25" s="54"/>
      <c r="G25" s="54"/>
    </row>
    <row r="26" spans="2:7" x14ac:dyDescent="0.25">
      <c r="D26" s="54"/>
      <c r="F26" s="54"/>
      <c r="G26" s="54"/>
    </row>
    <row r="27" spans="2:7" x14ac:dyDescent="0.25">
      <c r="D27" s="54"/>
      <c r="F27" s="54"/>
      <c r="G27" s="54"/>
    </row>
    <row r="28" spans="2:7" x14ac:dyDescent="0.25">
      <c r="B28" s="22"/>
      <c r="C28" s="22"/>
      <c r="D28" s="54"/>
      <c r="F28" s="54"/>
      <c r="G28" s="54"/>
    </row>
    <row r="29" spans="2:7" x14ac:dyDescent="0.25">
      <c r="B29" s="22"/>
      <c r="C29" s="43"/>
      <c r="D29" s="54"/>
      <c r="F29" s="54"/>
      <c r="G29" s="54"/>
    </row>
    <row r="30" spans="2:7" x14ac:dyDescent="0.25">
      <c r="B30" s="22"/>
      <c r="C30" s="43"/>
      <c r="D30" s="54"/>
      <c r="F30" s="54"/>
      <c r="G30" s="54"/>
    </row>
    <row r="31" spans="2:7" x14ac:dyDescent="0.25">
      <c r="D31" s="54"/>
    </row>
    <row r="32" spans="2:7" x14ac:dyDescent="0.25">
      <c r="D32" s="54"/>
    </row>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C1" workbookViewId="0">
      <selection activeCell="N2" sqref="N2"/>
    </sheetView>
  </sheetViews>
  <sheetFormatPr defaultColWidth="11.42578125" defaultRowHeight="15" x14ac:dyDescent="0.25"/>
  <cols>
    <col min="1" max="1" width="14.85546875" customWidth="1"/>
    <col min="2" max="2" width="29.28515625" bestFit="1" customWidth="1"/>
    <col min="3" max="3" width="27.42578125" bestFit="1" customWidth="1"/>
    <col min="4" max="4" width="21.85546875" bestFit="1" customWidth="1"/>
    <col min="5" max="5" width="40.85546875" bestFit="1" customWidth="1"/>
    <col min="6" max="6" width="19.42578125" customWidth="1"/>
    <col min="7" max="7" width="13.85546875" customWidth="1"/>
    <col min="8" max="8" width="14.5703125" customWidth="1"/>
    <col min="9" max="9" width="14.42578125" customWidth="1"/>
    <col min="10" max="10" width="13.28515625" bestFit="1" customWidth="1"/>
    <col min="12" max="12" width="16.42578125" customWidth="1"/>
    <col min="13" max="13" width="18.42578125" customWidth="1"/>
  </cols>
  <sheetData>
    <row r="1" spans="1:14" ht="75" x14ac:dyDescent="0.25">
      <c r="A1" s="2" t="s">
        <v>1</v>
      </c>
      <c r="B1" s="2" t="s">
        <v>2</v>
      </c>
      <c r="C1" s="3" t="s">
        <v>3</v>
      </c>
      <c r="D1" s="2" t="s">
        <v>4</v>
      </c>
      <c r="E1" s="2" t="s">
        <v>5</v>
      </c>
      <c r="F1" s="3" t="s">
        <v>6</v>
      </c>
      <c r="G1" s="4" t="s">
        <v>7</v>
      </c>
      <c r="H1" s="5" t="s">
        <v>8</v>
      </c>
      <c r="I1" s="6" t="s">
        <v>266</v>
      </c>
      <c r="J1" s="6" t="s">
        <v>10</v>
      </c>
      <c r="K1" s="5" t="s">
        <v>11</v>
      </c>
      <c r="L1" s="1" t="s">
        <v>12</v>
      </c>
      <c r="M1" s="1" t="s">
        <v>13</v>
      </c>
      <c r="N1" s="69" t="s">
        <v>519</v>
      </c>
    </row>
    <row r="2" spans="1:14" x14ac:dyDescent="0.25">
      <c r="A2" s="123" t="s">
        <v>180</v>
      </c>
      <c r="B2" s="123" t="s">
        <v>184</v>
      </c>
      <c r="C2" s="123" t="s">
        <v>193</v>
      </c>
      <c r="D2" s="123" t="s">
        <v>19</v>
      </c>
      <c r="E2" s="123" t="s">
        <v>208</v>
      </c>
      <c r="F2" s="146">
        <v>42444</v>
      </c>
      <c r="G2" s="132">
        <v>176866</v>
      </c>
      <c r="H2" s="133">
        <v>0.71742472488023723</v>
      </c>
      <c r="I2" s="147">
        <v>1493859.1400000001</v>
      </c>
      <c r="J2" s="176">
        <v>750850</v>
      </c>
      <c r="K2" s="133">
        <v>0.66740145862128697</v>
      </c>
      <c r="L2" s="147">
        <v>1630144.76</v>
      </c>
      <c r="M2" s="147">
        <v>3124003.9000000004</v>
      </c>
      <c r="N2" s="54">
        <f>K2-K9</f>
        <v>0.37998906700680385</v>
      </c>
    </row>
    <row r="3" spans="1:14" x14ac:dyDescent="0.25">
      <c r="A3" t="s">
        <v>180</v>
      </c>
      <c r="B3" s="12" t="s">
        <v>185</v>
      </c>
      <c r="C3" t="s">
        <v>194</v>
      </c>
      <c r="D3" t="s">
        <v>19</v>
      </c>
      <c r="E3" t="s">
        <v>210</v>
      </c>
      <c r="F3" s="41">
        <v>42443</v>
      </c>
      <c r="G3" s="27">
        <v>69663</v>
      </c>
      <c r="H3" s="8">
        <v>0.28257527511976277</v>
      </c>
      <c r="I3" s="43">
        <v>881648.01</v>
      </c>
      <c r="J3" s="27"/>
      <c r="L3" s="43">
        <v>197609.68</v>
      </c>
      <c r="M3" s="43">
        <v>1079257.69</v>
      </c>
    </row>
    <row r="4" spans="1:14" x14ac:dyDescent="0.25">
      <c r="A4" t="s">
        <v>180</v>
      </c>
      <c r="B4" s="12" t="s">
        <v>186</v>
      </c>
      <c r="C4" t="s">
        <v>198</v>
      </c>
      <c r="D4" t="s">
        <v>151</v>
      </c>
      <c r="E4" t="s">
        <v>212</v>
      </c>
      <c r="F4" s="41"/>
      <c r="I4" s="43">
        <v>106960.97</v>
      </c>
      <c r="J4" s="27"/>
      <c r="M4" s="43">
        <v>106960.97</v>
      </c>
    </row>
    <row r="5" spans="1:14" x14ac:dyDescent="0.25">
      <c r="A5" t="s">
        <v>180</v>
      </c>
      <c r="B5" s="12" t="s">
        <v>187</v>
      </c>
      <c r="C5" t="s">
        <v>198</v>
      </c>
      <c r="D5" t="s">
        <v>19</v>
      </c>
      <c r="E5" t="s">
        <v>214</v>
      </c>
      <c r="F5" s="41">
        <v>42440</v>
      </c>
      <c r="I5" s="43">
        <v>2589.6</v>
      </c>
      <c r="J5" s="27"/>
      <c r="M5" s="43">
        <v>2589.6</v>
      </c>
    </row>
    <row r="6" spans="1:14" x14ac:dyDescent="0.25">
      <c r="A6" t="s">
        <v>180</v>
      </c>
      <c r="B6" s="12" t="s">
        <v>188</v>
      </c>
      <c r="C6" t="s">
        <v>198</v>
      </c>
      <c r="D6" t="s">
        <v>19</v>
      </c>
      <c r="E6" t="s">
        <v>215</v>
      </c>
      <c r="F6" s="41">
        <v>42440</v>
      </c>
      <c r="I6" s="43">
        <v>252.16</v>
      </c>
      <c r="J6" s="27"/>
      <c r="M6" s="43">
        <v>252.16</v>
      </c>
    </row>
    <row r="7" spans="1:14" x14ac:dyDescent="0.25">
      <c r="A7" t="s">
        <v>180</v>
      </c>
      <c r="B7" s="12" t="s">
        <v>189</v>
      </c>
      <c r="C7" t="s">
        <v>205</v>
      </c>
      <c r="D7" t="s">
        <v>25</v>
      </c>
      <c r="F7" s="41"/>
      <c r="J7" s="27"/>
      <c r="M7" s="43"/>
    </row>
    <row r="8" spans="1:14" x14ac:dyDescent="0.25">
      <c r="A8" t="s">
        <v>180</v>
      </c>
      <c r="B8" s="12" t="s">
        <v>190</v>
      </c>
      <c r="C8" t="s">
        <v>198</v>
      </c>
      <c r="D8" t="s">
        <v>191</v>
      </c>
      <c r="E8" t="s">
        <v>207</v>
      </c>
      <c r="F8" s="41">
        <v>42445</v>
      </c>
      <c r="I8" s="43">
        <v>0</v>
      </c>
      <c r="J8" s="27"/>
      <c r="M8" s="43">
        <v>0</v>
      </c>
    </row>
    <row r="9" spans="1:14" x14ac:dyDescent="0.25">
      <c r="A9" t="s">
        <v>180</v>
      </c>
      <c r="B9" s="12" t="s">
        <v>192</v>
      </c>
      <c r="C9" t="s">
        <v>196</v>
      </c>
      <c r="D9" t="s">
        <v>151</v>
      </c>
      <c r="E9" t="s">
        <v>209</v>
      </c>
      <c r="F9" s="41">
        <v>42446</v>
      </c>
      <c r="I9" s="43">
        <v>825529.24</v>
      </c>
      <c r="J9" s="27">
        <v>323349</v>
      </c>
      <c r="K9" s="8">
        <v>0.28741239161448312</v>
      </c>
      <c r="L9" s="43">
        <f>SUM(L2:L5)</f>
        <v>1827754.44</v>
      </c>
      <c r="M9" s="43">
        <v>3215882.21</v>
      </c>
    </row>
    <row r="10" spans="1:14" x14ac:dyDescent="0.25">
      <c r="A10" t="s">
        <v>180</v>
      </c>
      <c r="B10" s="12" t="s">
        <v>195</v>
      </c>
      <c r="C10" t="s">
        <v>196</v>
      </c>
      <c r="D10" t="s">
        <v>25</v>
      </c>
      <c r="E10" t="s">
        <v>211</v>
      </c>
      <c r="F10" s="41">
        <v>42440</v>
      </c>
      <c r="I10" s="43">
        <v>443.36</v>
      </c>
      <c r="J10" s="27">
        <v>34827</v>
      </c>
      <c r="K10" s="8">
        <v>3.0956370246259007E-2</v>
      </c>
      <c r="L10" s="43">
        <v>5127.83</v>
      </c>
      <c r="M10" s="43">
        <v>5571.1900000000005</v>
      </c>
    </row>
    <row r="11" spans="1:14" x14ac:dyDescent="0.25">
      <c r="A11" t="s">
        <v>180</v>
      </c>
      <c r="B11" s="12" t="s">
        <v>197</v>
      </c>
      <c r="C11" t="s">
        <v>196</v>
      </c>
      <c r="D11" t="s">
        <v>191</v>
      </c>
      <c r="E11" t="s">
        <v>216</v>
      </c>
      <c r="F11" s="41">
        <v>42443</v>
      </c>
      <c r="I11" s="43">
        <v>0</v>
      </c>
      <c r="J11" s="27">
        <v>15912</v>
      </c>
      <c r="K11" s="8">
        <v>1.4143559978134013E-2</v>
      </c>
      <c r="M11" s="43">
        <v>0</v>
      </c>
    </row>
    <row r="12" spans="1:14" x14ac:dyDescent="0.25">
      <c r="A12" t="s">
        <v>180</v>
      </c>
      <c r="B12" s="12" t="s">
        <v>213</v>
      </c>
      <c r="C12" t="s">
        <v>196</v>
      </c>
      <c r="D12" t="s">
        <v>206</v>
      </c>
      <c r="E12" t="s">
        <v>263</v>
      </c>
      <c r="F12" s="41">
        <v>42425</v>
      </c>
      <c r="I12" s="43">
        <v>9.8000000000000007</v>
      </c>
      <c r="J12" s="172">
        <v>97</v>
      </c>
      <c r="K12" s="189">
        <v>1E-4</v>
      </c>
      <c r="L12" s="43">
        <v>19.600000000000001</v>
      </c>
      <c r="M12" s="124">
        <v>29.400000000000002</v>
      </c>
    </row>
    <row r="13" spans="1:14" x14ac:dyDescent="0.25">
      <c r="J13" s="27">
        <f>SUM(J2:J12)</f>
        <v>1125035</v>
      </c>
      <c r="K13" s="54">
        <f>SUM(K2:K12)</f>
        <v>1.0000137804601632</v>
      </c>
      <c r="M13" s="43">
        <f>SUM(M2:M12)</f>
        <v>7534547.1200000001</v>
      </c>
    </row>
    <row r="22" spans="1:12" ht="15.75" thickBot="1" x14ac:dyDescent="0.3">
      <c r="A22" s="18" t="s">
        <v>74</v>
      </c>
      <c r="B22" s="46" t="s">
        <v>184</v>
      </c>
      <c r="C22" s="52" t="s">
        <v>185</v>
      </c>
      <c r="D22" s="52" t="s">
        <v>261</v>
      </c>
      <c r="E22" s="52" t="s">
        <v>262</v>
      </c>
      <c r="F22" s="52" t="s">
        <v>188</v>
      </c>
      <c r="G22" s="52" t="s">
        <v>264</v>
      </c>
      <c r="H22" s="52" t="s">
        <v>192</v>
      </c>
      <c r="I22" s="52" t="s">
        <v>195</v>
      </c>
      <c r="J22" s="52" t="s">
        <v>197</v>
      </c>
      <c r="K22" s="52" t="s">
        <v>265</v>
      </c>
    </row>
    <row r="23" spans="1:12" x14ac:dyDescent="0.25">
      <c r="A23" t="s">
        <v>199</v>
      </c>
      <c r="B23" s="43">
        <v>43942.07</v>
      </c>
      <c r="C23" s="43">
        <v>356203.52000000002</v>
      </c>
      <c r="D23" s="43">
        <v>83458.75</v>
      </c>
      <c r="E23" s="43">
        <v>0</v>
      </c>
      <c r="F23" s="43">
        <v>61.97</v>
      </c>
      <c r="G23" s="43">
        <v>0</v>
      </c>
      <c r="H23" s="43">
        <v>462643.84</v>
      </c>
      <c r="I23" s="43">
        <v>0</v>
      </c>
      <c r="J23" s="43">
        <v>0</v>
      </c>
      <c r="L23" s="45"/>
    </row>
    <row r="24" spans="1:12" x14ac:dyDescent="0.25">
      <c r="A24" t="s">
        <v>200</v>
      </c>
      <c r="B24" s="43">
        <v>1449917.07</v>
      </c>
      <c r="C24" s="43">
        <v>525444.49</v>
      </c>
      <c r="D24" s="43">
        <v>23502.22</v>
      </c>
      <c r="E24" s="43">
        <v>2589.6</v>
      </c>
      <c r="F24" s="43">
        <v>190.19</v>
      </c>
      <c r="G24" s="43"/>
      <c r="H24" s="43">
        <v>362885.4</v>
      </c>
      <c r="I24" s="44">
        <v>443.36</v>
      </c>
      <c r="J24" s="45">
        <v>0</v>
      </c>
      <c r="K24" s="44">
        <v>9.8000000000000007</v>
      </c>
      <c r="L24" s="45"/>
    </row>
    <row r="25" spans="1:12" x14ac:dyDescent="0.25">
      <c r="A25" t="s">
        <v>201</v>
      </c>
      <c r="B25" s="43">
        <v>1156233.5900000001</v>
      </c>
      <c r="C25" s="44">
        <v>197609.68</v>
      </c>
      <c r="D25" s="45"/>
      <c r="H25" s="51">
        <v>1485207.94</v>
      </c>
      <c r="I25" s="43">
        <v>450.23</v>
      </c>
      <c r="J25">
        <v>0</v>
      </c>
      <c r="K25" s="44">
        <v>19.600000000000001</v>
      </c>
    </row>
    <row r="26" spans="1:12" x14ac:dyDescent="0.25">
      <c r="A26" t="s">
        <v>202</v>
      </c>
      <c r="B26" s="44">
        <v>333796.17</v>
      </c>
      <c r="C26" s="45"/>
      <c r="F26" s="45"/>
      <c r="G26" s="45"/>
      <c r="H26" s="43">
        <v>676834.24</v>
      </c>
      <c r="I26" s="43">
        <v>2547.6</v>
      </c>
      <c r="J26">
        <v>0</v>
      </c>
      <c r="K26">
        <v>0</v>
      </c>
    </row>
    <row r="27" spans="1:12" x14ac:dyDescent="0.25">
      <c r="A27" t="s">
        <v>203</v>
      </c>
      <c r="B27" s="43">
        <v>140115</v>
      </c>
      <c r="D27">
        <v>0</v>
      </c>
      <c r="E27">
        <v>0</v>
      </c>
      <c r="F27">
        <v>0</v>
      </c>
      <c r="H27" s="43">
        <v>228310.79</v>
      </c>
      <c r="I27" s="43">
        <v>2130</v>
      </c>
      <c r="J27">
        <v>0</v>
      </c>
      <c r="K27">
        <v>0</v>
      </c>
    </row>
    <row r="28" spans="1:12" x14ac:dyDescent="0.25">
      <c r="A28" s="47" t="s">
        <v>204</v>
      </c>
      <c r="B28" s="47" t="s">
        <v>217</v>
      </c>
      <c r="C28" s="47">
        <v>0</v>
      </c>
      <c r="D28" s="47">
        <v>0</v>
      </c>
      <c r="E28" s="47">
        <v>0</v>
      </c>
      <c r="F28" s="47"/>
      <c r="G28" s="47"/>
      <c r="H28" s="47" t="s">
        <v>217</v>
      </c>
      <c r="I28" s="47" t="s">
        <v>217</v>
      </c>
    </row>
    <row r="29" spans="1:12" x14ac:dyDescent="0.25">
      <c r="A29" s="42" t="s">
        <v>218</v>
      </c>
      <c r="B29" s="43">
        <f>SUM(B23:B28)</f>
        <v>3124003.9000000004</v>
      </c>
      <c r="C29" s="43">
        <f>SUM(C23:C28)</f>
        <v>1079257.69</v>
      </c>
      <c r="D29" s="43">
        <f>SUM(D23:D28)</f>
        <v>106960.97</v>
      </c>
      <c r="E29" s="43">
        <f>SUM(E23:E28)</f>
        <v>2589.6</v>
      </c>
      <c r="F29" s="43">
        <f>SUM(F23:F28)</f>
        <v>252.16</v>
      </c>
      <c r="G29" s="43">
        <v>0</v>
      </c>
      <c r="H29" s="43">
        <f>SUM(H23:H28)</f>
        <v>3215882.21</v>
      </c>
      <c r="I29" s="43">
        <f>SUM(I23:I28)</f>
        <v>5571.1900000000005</v>
      </c>
      <c r="J29" s="43">
        <v>0</v>
      </c>
      <c r="K29" s="21">
        <f>SUM(K23:K28)</f>
        <v>29.400000000000002</v>
      </c>
    </row>
    <row r="31" spans="1:12" x14ac:dyDescent="0.25">
      <c r="A31" s="42" t="s">
        <v>267</v>
      </c>
      <c r="B31" s="43">
        <f t="shared" ref="B31:K31" si="0">SUM(B23:B24)</f>
        <v>1493859.1400000001</v>
      </c>
      <c r="C31" s="43">
        <f t="shared" si="0"/>
        <v>881648.01</v>
      </c>
      <c r="D31" s="43">
        <f t="shared" si="0"/>
        <v>106960.97</v>
      </c>
      <c r="E31" s="43">
        <f t="shared" si="0"/>
        <v>2589.6</v>
      </c>
      <c r="F31" s="43">
        <f t="shared" si="0"/>
        <v>252.16</v>
      </c>
      <c r="G31" s="43">
        <f t="shared" si="0"/>
        <v>0</v>
      </c>
      <c r="H31" s="43">
        <f t="shared" si="0"/>
        <v>825529.24</v>
      </c>
      <c r="I31" s="43">
        <f t="shared" si="0"/>
        <v>443.36</v>
      </c>
      <c r="J31" s="43">
        <f t="shared" si="0"/>
        <v>0</v>
      </c>
      <c r="K31" s="43">
        <f t="shared" si="0"/>
        <v>9.8000000000000007</v>
      </c>
    </row>
    <row r="32" spans="1:12" x14ac:dyDescent="0.25">
      <c r="A32" s="42" t="s">
        <v>268</v>
      </c>
      <c r="B32" s="43">
        <f t="shared" ref="B32:K32" si="1">SUM(B25:B28)</f>
        <v>1630144.76</v>
      </c>
      <c r="C32" s="43">
        <f t="shared" si="1"/>
        <v>197609.68</v>
      </c>
      <c r="D32" s="43">
        <f t="shared" si="1"/>
        <v>0</v>
      </c>
      <c r="E32" s="43">
        <f t="shared" si="1"/>
        <v>0</v>
      </c>
      <c r="F32" s="43">
        <f t="shared" si="1"/>
        <v>0</v>
      </c>
      <c r="G32" s="43">
        <f t="shared" si="1"/>
        <v>0</v>
      </c>
      <c r="H32" s="43">
        <f t="shared" si="1"/>
        <v>2390352.9699999997</v>
      </c>
      <c r="I32" s="43">
        <f t="shared" si="1"/>
        <v>5127.83</v>
      </c>
      <c r="J32" s="43">
        <f t="shared" si="1"/>
        <v>0</v>
      </c>
      <c r="K32" s="43">
        <f t="shared" si="1"/>
        <v>19.600000000000001</v>
      </c>
    </row>
  </sheetData>
  <sheetProtection selectLockedCells="1" selectUnlockedCells="1"/>
  <hyperlinks>
    <hyperlink ref="B2" r:id="rId1" tooltip="Gary Herbert" display="https://ballotpedia.org/Gary_Herbert"/>
    <hyperlink ref="B3" r:id="rId2" tooltip="Jonathan Johnson" display="https://ballotpedia.org/Jonathan_Johnson"/>
    <hyperlink ref="B4" r:id="rId3" tooltip="Vaughn R. Cook" display="https://ballotpedia.org/Vaughn_R._Cook"/>
    <hyperlink ref="B5" r:id="rId4" tooltip="Carlos Tavares, Jr." display="https://ballotpedia.org/Carlos_Tavares,_Jr."/>
    <hyperlink ref="B6" r:id="rId5" tooltip="Nate Jensen (Utah)" display="https://ballotpedia.org/Nate_Jensen_%28Utah%29"/>
    <hyperlink ref="B7" r:id="rId6" tooltip="Ken Larsen" display="https://ballotpedia.org/Ken_Larsen"/>
    <hyperlink ref="B8" r:id="rId7" tooltip="Gary R Van Horn" display="https://ballotpedia.org/Gary_R_Van_Horn"/>
    <hyperlink ref="B9" r:id="rId8" tooltip="Mike Weinholtz" display="https://ballotpedia.org/Mike_Weinholtz"/>
    <hyperlink ref="B10" r:id="rId9" tooltip="Brian Kamerath" display="https://ballotpedia.org/Brian_Kamerath"/>
    <hyperlink ref="B11" r:id="rId10" tooltip="Dell Schanze" display="https://ballotpedia.org/Dell_Schanze"/>
    <hyperlink ref="B12" r:id="rId11" tooltip="L. S. Brown" display="https://ballotpedia.org/L._S._Brown"/>
  </hyperlinks>
  <pageMargins left="0.78749999999999998" right="0.78749999999999998" top="1.0527777777777778" bottom="1.0527777777777778" header="0.78749999999999998" footer="0.78749999999999998"/>
  <pageSetup firstPageNumber="0" orientation="portrait" horizontalDpi="300" verticalDpi="300" r:id="rId12"/>
  <headerFooter alignWithMargins="0">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B1" workbookViewId="0">
      <selection activeCell="M8" sqref="M8"/>
    </sheetView>
  </sheetViews>
  <sheetFormatPr defaultColWidth="11.42578125" defaultRowHeight="15" x14ac:dyDescent="0.25"/>
  <cols>
    <col min="1" max="1" width="45.7109375" customWidth="1"/>
    <col min="2" max="2" width="18.85546875" bestFit="1" customWidth="1"/>
    <col min="3" max="3" width="18.42578125" customWidth="1"/>
    <col min="4" max="4" width="16.140625" customWidth="1"/>
    <col min="5" max="5" width="17.85546875" customWidth="1"/>
    <col min="9" max="9" width="17.28515625" customWidth="1"/>
    <col min="12" max="12" width="15.140625" customWidth="1"/>
    <col min="13" max="13" width="15" customWidth="1"/>
    <col min="14" max="14" width="18.140625" customWidth="1"/>
  </cols>
  <sheetData>
    <row r="1" spans="1:17" ht="63" x14ac:dyDescent="0.25">
      <c r="A1" s="84" t="s">
        <v>1</v>
      </c>
      <c r="B1" s="84" t="s">
        <v>2</v>
      </c>
      <c r="C1" s="85" t="s">
        <v>3</v>
      </c>
      <c r="D1" s="84" t="s">
        <v>4</v>
      </c>
      <c r="E1" s="84" t="s">
        <v>5</v>
      </c>
      <c r="F1" s="85" t="s">
        <v>6</v>
      </c>
      <c r="G1" s="86" t="s">
        <v>7</v>
      </c>
      <c r="H1" s="87" t="s">
        <v>8</v>
      </c>
      <c r="I1" s="88" t="s">
        <v>9</v>
      </c>
      <c r="J1" s="88" t="s">
        <v>10</v>
      </c>
      <c r="K1" s="87" t="s">
        <v>11</v>
      </c>
      <c r="L1" s="89" t="s">
        <v>12</v>
      </c>
      <c r="M1" s="89" t="s">
        <v>13</v>
      </c>
      <c r="N1" s="69" t="s">
        <v>519</v>
      </c>
      <c r="O1" s="35"/>
      <c r="P1" s="35"/>
      <c r="Q1" s="35"/>
    </row>
    <row r="2" spans="1:17" x14ac:dyDescent="0.25">
      <c r="A2" s="35" t="s">
        <v>181</v>
      </c>
      <c r="B2" s="35" t="s">
        <v>246</v>
      </c>
      <c r="C2" s="35" t="s">
        <v>18</v>
      </c>
      <c r="D2" s="35" t="s">
        <v>151</v>
      </c>
      <c r="E2" s="35"/>
      <c r="F2" s="113">
        <v>41896</v>
      </c>
      <c r="G2" s="35">
        <v>36046</v>
      </c>
      <c r="H2" s="114">
        <v>48.92</v>
      </c>
      <c r="I2" s="35"/>
      <c r="J2" s="177">
        <v>139253</v>
      </c>
      <c r="K2" s="92">
        <f>J2/J11</f>
        <v>0.44165939834123596</v>
      </c>
      <c r="L2" s="35"/>
      <c r="M2" s="115">
        <v>2042014.5299999998</v>
      </c>
      <c r="N2" s="185">
        <f>K7-K2</f>
        <v>8.7422889674749038E-2</v>
      </c>
      <c r="O2" s="35"/>
      <c r="P2" s="35"/>
      <c r="Q2" s="35"/>
    </row>
    <row r="3" spans="1:17" x14ac:dyDescent="0.25">
      <c r="A3" s="35" t="s">
        <v>181</v>
      </c>
      <c r="B3" s="35" t="s">
        <v>247</v>
      </c>
      <c r="C3" s="35" t="s">
        <v>21</v>
      </c>
      <c r="D3" s="35" t="s">
        <v>151</v>
      </c>
      <c r="E3" s="35"/>
      <c r="F3" s="113">
        <v>42199</v>
      </c>
      <c r="G3" s="35">
        <v>26706</v>
      </c>
      <c r="H3" s="114">
        <v>36.5</v>
      </c>
      <c r="I3" s="35"/>
      <c r="J3" s="177"/>
      <c r="K3" s="92"/>
      <c r="L3" s="35"/>
      <c r="M3" s="115">
        <v>1023772.81</v>
      </c>
      <c r="N3" s="35"/>
      <c r="O3" s="35"/>
      <c r="P3" s="35"/>
      <c r="Q3" s="35"/>
    </row>
    <row r="4" spans="1:17" x14ac:dyDescent="0.25">
      <c r="A4" s="35" t="s">
        <v>181</v>
      </c>
      <c r="B4" s="35" t="s">
        <v>248</v>
      </c>
      <c r="C4" s="35" t="s">
        <v>21</v>
      </c>
      <c r="D4" s="35" t="s">
        <v>151</v>
      </c>
      <c r="E4" s="35"/>
      <c r="F4" s="113">
        <v>42450</v>
      </c>
      <c r="G4" s="35">
        <v>6611</v>
      </c>
      <c r="H4" s="114">
        <v>9.0399999999999991</v>
      </c>
      <c r="I4" s="35"/>
      <c r="J4" s="177"/>
      <c r="K4" s="92"/>
      <c r="L4" s="35"/>
      <c r="M4" s="115">
        <v>402621.69</v>
      </c>
      <c r="N4" s="35"/>
      <c r="O4" s="35"/>
      <c r="P4" s="35"/>
      <c r="Q4" s="35"/>
    </row>
    <row r="5" spans="1:17" x14ac:dyDescent="0.25">
      <c r="A5" s="35" t="s">
        <v>181</v>
      </c>
      <c r="B5" s="35" t="s">
        <v>249</v>
      </c>
      <c r="C5" s="35" t="s">
        <v>21</v>
      </c>
      <c r="D5" s="35" t="s">
        <v>502</v>
      </c>
      <c r="E5" s="35"/>
      <c r="F5" s="35"/>
      <c r="G5" s="35">
        <v>537</v>
      </c>
      <c r="H5" s="114">
        <v>0.73</v>
      </c>
      <c r="I5" s="35"/>
      <c r="J5" s="177"/>
      <c r="K5" s="92"/>
      <c r="L5" s="35"/>
      <c r="M5" s="115"/>
      <c r="N5" s="35"/>
      <c r="O5" s="35"/>
      <c r="P5" s="35"/>
      <c r="Q5" s="35"/>
    </row>
    <row r="6" spans="1:17" x14ac:dyDescent="0.25">
      <c r="A6" s="35" t="s">
        <v>181</v>
      </c>
      <c r="B6" s="35" t="s">
        <v>257</v>
      </c>
      <c r="C6" s="35" t="s">
        <v>21</v>
      </c>
      <c r="D6" s="35" t="s">
        <v>151</v>
      </c>
      <c r="E6" s="35"/>
      <c r="F6" s="113">
        <v>42391</v>
      </c>
      <c r="G6" s="35">
        <v>361</v>
      </c>
      <c r="H6" s="114">
        <v>0.49</v>
      </c>
      <c r="I6" s="35"/>
      <c r="J6" s="177"/>
      <c r="K6" s="92"/>
      <c r="L6" s="35"/>
      <c r="M6" s="115">
        <v>2319.5300000000002</v>
      </c>
      <c r="N6" s="35"/>
      <c r="O6" s="35"/>
      <c r="P6" s="35"/>
      <c r="Q6" s="35"/>
    </row>
    <row r="7" spans="1:17" x14ac:dyDescent="0.25">
      <c r="A7" s="138" t="s">
        <v>181</v>
      </c>
      <c r="B7" s="138" t="s">
        <v>250</v>
      </c>
      <c r="C7" s="138" t="s">
        <v>15</v>
      </c>
      <c r="D7" s="138" t="s">
        <v>19</v>
      </c>
      <c r="E7" s="138"/>
      <c r="F7" s="148">
        <v>42262</v>
      </c>
      <c r="G7" s="138">
        <v>27728</v>
      </c>
      <c r="H7" s="149">
        <v>59.77</v>
      </c>
      <c r="I7" s="138"/>
      <c r="J7" s="178">
        <v>166817</v>
      </c>
      <c r="K7" s="140">
        <f>J7/J11</f>
        <v>0.529082288015985</v>
      </c>
      <c r="L7" s="138"/>
      <c r="M7" s="141">
        <v>1633936.15</v>
      </c>
      <c r="N7" s="35"/>
      <c r="O7" s="35"/>
      <c r="P7" s="35"/>
      <c r="Q7" s="35"/>
    </row>
    <row r="8" spans="1:17" x14ac:dyDescent="0.25">
      <c r="A8" s="35" t="s">
        <v>181</v>
      </c>
      <c r="B8" s="35" t="s">
        <v>251</v>
      </c>
      <c r="C8" s="35" t="s">
        <v>21</v>
      </c>
      <c r="D8" s="35" t="s">
        <v>19</v>
      </c>
      <c r="E8" s="35"/>
      <c r="F8" s="113">
        <v>42248</v>
      </c>
      <c r="G8" s="35">
        <v>18113</v>
      </c>
      <c r="H8" s="114">
        <v>39.04</v>
      </c>
      <c r="I8" s="35"/>
      <c r="J8" s="177"/>
      <c r="K8" s="92"/>
      <c r="L8" s="35"/>
      <c r="M8" s="115">
        <v>2296149.31</v>
      </c>
      <c r="N8" s="35"/>
      <c r="O8" s="35"/>
      <c r="P8" s="35"/>
      <c r="Q8" s="35"/>
    </row>
    <row r="9" spans="1:17" x14ac:dyDescent="0.25">
      <c r="A9" s="35" t="s">
        <v>181</v>
      </c>
      <c r="B9" s="35" t="s">
        <v>252</v>
      </c>
      <c r="C9" s="35" t="s">
        <v>18</v>
      </c>
      <c r="D9" s="35" t="s">
        <v>253</v>
      </c>
      <c r="E9" s="35"/>
      <c r="F9" s="35"/>
      <c r="G9" s="35"/>
      <c r="H9" s="35"/>
      <c r="I9" s="35"/>
      <c r="J9" s="177">
        <v>8912</v>
      </c>
      <c r="K9" s="92">
        <f>J9/J11</f>
        <v>2.8265592540319382E-2</v>
      </c>
      <c r="L9" s="35"/>
      <c r="M9" s="115"/>
      <c r="N9" s="35"/>
      <c r="O9" s="35"/>
      <c r="P9" s="35"/>
      <c r="Q9" s="35"/>
    </row>
    <row r="10" spans="1:17" x14ac:dyDescent="0.25">
      <c r="A10" s="35"/>
      <c r="B10" s="35"/>
      <c r="C10" s="35"/>
      <c r="D10" s="35" t="s">
        <v>46</v>
      </c>
      <c r="E10" s="35"/>
      <c r="F10" s="35"/>
      <c r="G10" s="35"/>
      <c r="H10" s="35"/>
      <c r="I10" s="35"/>
      <c r="J10" s="128">
        <v>313</v>
      </c>
      <c r="K10" s="92">
        <f>J10/J11</f>
        <v>9.9272110245960136E-4</v>
      </c>
      <c r="L10" s="35"/>
      <c r="M10" s="128"/>
      <c r="N10" s="35"/>
      <c r="O10" s="35"/>
      <c r="P10" s="35"/>
      <c r="Q10" s="35"/>
    </row>
    <row r="11" spans="1:17" x14ac:dyDescent="0.25">
      <c r="A11" s="35"/>
      <c r="B11" s="35"/>
      <c r="C11" s="35"/>
      <c r="D11" s="35"/>
      <c r="E11" s="35"/>
      <c r="F11" s="35"/>
      <c r="G11" s="35"/>
      <c r="H11" s="35"/>
      <c r="I11" s="35"/>
      <c r="J11" s="177">
        <f>SUM(J2:J10)</f>
        <v>315295</v>
      </c>
      <c r="K11" s="92"/>
      <c r="L11" s="35"/>
      <c r="M11" s="115">
        <f>SUM(M2:M9)</f>
        <v>7400814.0199999996</v>
      </c>
      <c r="N11" s="35"/>
      <c r="O11" s="35"/>
      <c r="P11" s="35"/>
      <c r="Q11" s="35"/>
    </row>
    <row r="12" spans="1:17" x14ac:dyDescent="0.25">
      <c r="A12" s="35" t="s">
        <v>503</v>
      </c>
      <c r="B12" s="35"/>
      <c r="C12" s="35"/>
      <c r="D12" s="35"/>
      <c r="E12" s="35"/>
      <c r="F12" s="35"/>
      <c r="G12" s="35"/>
      <c r="H12" s="35"/>
      <c r="I12" s="35"/>
      <c r="J12" s="35"/>
      <c r="K12" s="92"/>
      <c r="L12" s="35"/>
      <c r="M12" s="115"/>
      <c r="N12" s="35"/>
      <c r="O12" s="35"/>
      <c r="P12" s="35"/>
      <c r="Q12" s="35"/>
    </row>
    <row r="13" spans="1:17" x14ac:dyDescent="0.25">
      <c r="A13" s="35"/>
      <c r="B13" s="35"/>
      <c r="C13" s="35"/>
      <c r="D13" s="35"/>
      <c r="E13" s="35"/>
      <c r="F13" s="35"/>
      <c r="G13" s="35"/>
      <c r="H13" s="35"/>
      <c r="I13" s="35"/>
      <c r="J13" s="35"/>
      <c r="K13" s="92"/>
      <c r="L13" s="35"/>
      <c r="M13" s="115"/>
      <c r="N13" s="35"/>
      <c r="O13" s="35"/>
      <c r="P13" s="35"/>
      <c r="Q13" s="35"/>
    </row>
    <row r="14" spans="1:17" x14ac:dyDescent="0.25">
      <c r="A14" s="35"/>
      <c r="B14" s="35"/>
      <c r="C14" s="35"/>
      <c r="D14" s="35"/>
      <c r="E14" s="35"/>
      <c r="F14" s="35"/>
      <c r="G14" s="35"/>
      <c r="H14" s="35"/>
      <c r="I14" s="35"/>
      <c r="J14" s="35"/>
      <c r="K14" s="92"/>
      <c r="L14" s="35"/>
      <c r="M14" s="35"/>
      <c r="N14" s="35"/>
      <c r="O14" s="35"/>
      <c r="P14" s="35"/>
      <c r="Q14" s="35"/>
    </row>
    <row r="15" spans="1:17" x14ac:dyDescent="0.25">
      <c r="A15" s="35"/>
      <c r="B15" s="35" t="s">
        <v>260</v>
      </c>
      <c r="C15" s="35"/>
      <c r="D15" s="35"/>
      <c r="E15" s="35"/>
      <c r="F15" s="35"/>
      <c r="G15" s="35"/>
      <c r="H15" s="35"/>
      <c r="I15" s="35"/>
      <c r="J15" s="35"/>
      <c r="K15" s="35"/>
      <c r="L15" s="35"/>
      <c r="M15" s="35"/>
      <c r="N15" s="35"/>
      <c r="O15" s="35"/>
      <c r="P15" s="35"/>
      <c r="Q15" s="35"/>
    </row>
    <row r="16" spans="1:17" x14ac:dyDescent="0.25">
      <c r="A16" s="35"/>
      <c r="B16" s="35" t="s">
        <v>254</v>
      </c>
      <c r="C16" s="35"/>
      <c r="D16" s="35" t="s">
        <v>25</v>
      </c>
      <c r="E16" s="35"/>
      <c r="F16" s="113">
        <v>41983</v>
      </c>
      <c r="G16" s="35"/>
      <c r="H16" s="35"/>
      <c r="I16" s="35"/>
      <c r="J16" s="35"/>
      <c r="K16" s="35"/>
      <c r="L16" s="35"/>
      <c r="M16" s="35"/>
      <c r="N16" s="35"/>
      <c r="O16" s="35"/>
      <c r="P16" s="35"/>
      <c r="Q16" s="35"/>
    </row>
    <row r="17" spans="1:17" x14ac:dyDescent="0.25">
      <c r="A17" s="35"/>
      <c r="B17" s="35" t="s">
        <v>255</v>
      </c>
      <c r="C17" s="35"/>
      <c r="D17" s="35" t="s">
        <v>19</v>
      </c>
      <c r="E17" s="35"/>
      <c r="F17" s="113">
        <v>42200</v>
      </c>
      <c r="G17" s="35"/>
      <c r="H17" s="35"/>
      <c r="I17" s="35"/>
      <c r="J17" s="35"/>
      <c r="K17" s="35"/>
      <c r="L17" s="35"/>
      <c r="M17" s="35"/>
      <c r="N17" s="35"/>
      <c r="O17" s="35"/>
      <c r="P17" s="35"/>
      <c r="Q17" s="35"/>
    </row>
    <row r="18" spans="1:17" x14ac:dyDescent="0.25">
      <c r="A18" s="35"/>
      <c r="B18" s="35" t="s">
        <v>256</v>
      </c>
      <c r="C18" s="35"/>
      <c r="D18" s="35" t="s">
        <v>151</v>
      </c>
      <c r="E18" s="35"/>
      <c r="F18" s="113">
        <v>42227</v>
      </c>
      <c r="G18" s="35"/>
      <c r="H18" s="35"/>
      <c r="I18" s="35"/>
      <c r="J18" s="35"/>
      <c r="K18" s="35"/>
      <c r="L18" s="35"/>
      <c r="M18" s="35"/>
      <c r="N18" s="35"/>
      <c r="O18" s="35"/>
      <c r="P18" s="35"/>
      <c r="Q18" s="35"/>
    </row>
    <row r="19" spans="1:17" x14ac:dyDescent="0.25">
      <c r="A19" s="35"/>
      <c r="B19" s="35"/>
      <c r="C19" s="35"/>
      <c r="D19" s="35"/>
      <c r="E19" s="35"/>
      <c r="F19" s="113"/>
      <c r="G19" s="35"/>
      <c r="H19" s="35"/>
      <c r="I19" s="35"/>
      <c r="J19" s="35"/>
      <c r="K19" s="35"/>
      <c r="L19" s="35"/>
      <c r="M19" s="35"/>
      <c r="N19" s="35"/>
      <c r="O19" s="35"/>
      <c r="P19" s="35"/>
      <c r="Q19" s="35"/>
    </row>
    <row r="20" spans="1:17" ht="30.75" customHeight="1" x14ac:dyDescent="0.25">
      <c r="A20" s="192" t="s">
        <v>504</v>
      </c>
      <c r="B20" s="192"/>
      <c r="C20" s="192"/>
      <c r="D20" s="192"/>
      <c r="E20" s="192"/>
      <c r="F20" s="192"/>
      <c r="G20" s="35"/>
      <c r="H20" s="35"/>
      <c r="I20" s="35"/>
      <c r="J20" s="35"/>
      <c r="K20" s="35"/>
      <c r="L20" s="35"/>
      <c r="M20" s="35"/>
      <c r="N20" s="35"/>
      <c r="O20" s="35"/>
      <c r="P20" s="35"/>
      <c r="Q20" s="35"/>
    </row>
    <row r="21" spans="1:17" x14ac:dyDescent="0.25">
      <c r="A21" s="35"/>
      <c r="B21" s="35"/>
      <c r="C21" s="35"/>
      <c r="D21" s="35"/>
      <c r="E21" s="35"/>
      <c r="F21" s="113"/>
      <c r="G21" s="35"/>
      <c r="H21" s="35"/>
      <c r="I21" s="35"/>
      <c r="J21" s="35"/>
      <c r="K21" s="35"/>
      <c r="L21" s="35"/>
      <c r="M21" s="35"/>
      <c r="N21" s="35"/>
      <c r="O21" s="35"/>
      <c r="P21" s="35"/>
      <c r="Q21" s="35"/>
    </row>
    <row r="22" spans="1:17" x14ac:dyDescent="0.25">
      <c r="A22" s="35"/>
      <c r="B22" s="35"/>
      <c r="C22" s="35"/>
      <c r="D22" s="35"/>
      <c r="E22" s="35"/>
      <c r="F22" s="113"/>
      <c r="G22" s="35"/>
      <c r="H22" s="35"/>
      <c r="I22" s="35"/>
      <c r="J22" s="35"/>
      <c r="K22" s="35"/>
      <c r="L22" s="35"/>
      <c r="M22" s="35"/>
      <c r="N22" s="35"/>
      <c r="O22" s="35"/>
      <c r="P22" s="35"/>
      <c r="Q22" s="35"/>
    </row>
    <row r="23" spans="1:17" x14ac:dyDescent="0.25">
      <c r="A23" s="35"/>
      <c r="B23" s="35"/>
      <c r="C23" s="35"/>
      <c r="D23" s="35"/>
      <c r="E23" s="35"/>
      <c r="F23" s="113"/>
      <c r="G23" s="35"/>
      <c r="H23" s="35"/>
      <c r="I23" s="35"/>
      <c r="J23" s="35"/>
      <c r="K23" s="35"/>
      <c r="L23" s="35"/>
      <c r="M23" s="35"/>
      <c r="N23" s="35"/>
      <c r="O23" s="35"/>
      <c r="P23" s="35"/>
      <c r="Q23" s="35"/>
    </row>
    <row r="24" spans="1:17" x14ac:dyDescent="0.25">
      <c r="A24" s="35"/>
      <c r="B24" s="35"/>
      <c r="C24" s="35"/>
      <c r="D24" s="35"/>
      <c r="E24" s="35"/>
      <c r="F24" s="35"/>
      <c r="G24" s="35"/>
      <c r="H24" s="35"/>
      <c r="I24" s="35"/>
      <c r="J24" s="35"/>
      <c r="K24" s="35"/>
      <c r="L24" s="35"/>
      <c r="M24" s="35"/>
      <c r="N24" s="35"/>
      <c r="O24" s="35"/>
      <c r="P24" s="35"/>
      <c r="Q24" s="35"/>
    </row>
    <row r="25" spans="1:17" x14ac:dyDescent="0.25">
      <c r="A25" s="35"/>
      <c r="B25" s="35"/>
      <c r="C25" s="35"/>
      <c r="D25" s="35"/>
      <c r="E25" s="35"/>
      <c r="F25" s="35"/>
      <c r="G25" s="35"/>
      <c r="H25" s="35"/>
      <c r="I25" s="35"/>
      <c r="J25" s="35"/>
      <c r="K25" s="35"/>
      <c r="L25" s="35"/>
      <c r="M25" s="35"/>
      <c r="N25" s="35"/>
      <c r="O25" s="35"/>
      <c r="P25" s="35"/>
      <c r="Q25" s="35"/>
    </row>
    <row r="26" spans="1:17" x14ac:dyDescent="0.25">
      <c r="A26" s="35"/>
      <c r="B26" s="35"/>
      <c r="C26" s="35" t="s">
        <v>258</v>
      </c>
      <c r="D26" s="35" t="s">
        <v>259</v>
      </c>
      <c r="E26" s="35" t="s">
        <v>98</v>
      </c>
      <c r="F26" s="35"/>
      <c r="G26" s="35"/>
      <c r="H26" s="35"/>
      <c r="I26" s="35"/>
      <c r="J26" s="35"/>
      <c r="K26" s="35"/>
      <c r="L26" s="35"/>
      <c r="M26" s="35"/>
      <c r="N26" s="35"/>
      <c r="O26" s="35"/>
      <c r="P26" s="35"/>
      <c r="Q26" s="35"/>
    </row>
    <row r="27" spans="1:17" x14ac:dyDescent="0.25">
      <c r="A27" s="35"/>
      <c r="B27" s="35" t="s">
        <v>250</v>
      </c>
      <c r="C27" s="116">
        <v>4372.43</v>
      </c>
      <c r="D27" s="116">
        <v>1629563.72</v>
      </c>
      <c r="E27" s="117">
        <v>1633936.15</v>
      </c>
      <c r="F27" s="35"/>
      <c r="G27" s="35"/>
      <c r="H27" s="35"/>
      <c r="I27" s="35"/>
      <c r="J27" s="35"/>
      <c r="K27" s="35"/>
      <c r="L27" s="35"/>
      <c r="M27" s="35"/>
      <c r="N27" s="35"/>
      <c r="O27" s="35"/>
      <c r="P27" s="35"/>
      <c r="Q27" s="35"/>
    </row>
    <row r="28" spans="1:17" x14ac:dyDescent="0.25">
      <c r="A28" s="35"/>
      <c r="B28" s="35"/>
      <c r="C28" s="35"/>
      <c r="D28" s="35"/>
      <c r="E28" s="35"/>
      <c r="F28" s="35"/>
      <c r="G28" s="35"/>
      <c r="H28" s="35"/>
      <c r="I28" s="35"/>
      <c r="J28" s="35"/>
      <c r="K28" s="35"/>
      <c r="L28" s="35"/>
      <c r="M28" s="35"/>
      <c r="N28" s="35"/>
      <c r="O28" s="35"/>
      <c r="P28" s="35"/>
      <c r="Q28" s="35"/>
    </row>
    <row r="29" spans="1:17" x14ac:dyDescent="0.25">
      <c r="A29" s="35"/>
      <c r="B29" s="35"/>
      <c r="C29" s="117"/>
      <c r="D29" s="117"/>
      <c r="E29" s="117"/>
      <c r="F29" s="35"/>
      <c r="G29" s="35"/>
      <c r="H29" s="35"/>
      <c r="I29" s="35"/>
      <c r="J29" s="35"/>
      <c r="K29" s="35"/>
      <c r="L29" s="35"/>
      <c r="M29" s="35"/>
      <c r="N29" s="35"/>
      <c r="O29" s="35"/>
      <c r="P29" s="35"/>
      <c r="Q29" s="35"/>
    </row>
    <row r="30" spans="1:17" x14ac:dyDescent="0.25">
      <c r="A30" s="35"/>
      <c r="B30" s="35"/>
      <c r="C30" s="35"/>
      <c r="D30" s="35"/>
      <c r="E30" s="117"/>
      <c r="F30" s="35"/>
      <c r="G30" s="35"/>
      <c r="H30" s="35"/>
      <c r="I30" s="35"/>
      <c r="J30" s="35"/>
      <c r="K30" s="35"/>
      <c r="L30" s="35"/>
      <c r="M30" s="35"/>
      <c r="N30" s="35"/>
      <c r="O30" s="35"/>
      <c r="P30" s="35"/>
      <c r="Q30" s="35"/>
    </row>
    <row r="31" spans="1:17" x14ac:dyDescent="0.25">
      <c r="A31" s="35"/>
      <c r="B31" s="35"/>
      <c r="C31" s="35"/>
      <c r="D31" s="35"/>
      <c r="E31" s="35"/>
      <c r="F31" s="35"/>
      <c r="G31" s="35"/>
      <c r="H31" s="35"/>
      <c r="I31" s="35"/>
      <c r="J31" s="35"/>
      <c r="K31" s="35"/>
      <c r="L31" s="35"/>
      <c r="M31" s="35"/>
      <c r="N31" s="35"/>
      <c r="O31" s="35"/>
      <c r="P31" s="35"/>
      <c r="Q31" s="35"/>
    </row>
    <row r="32" spans="1:17" x14ac:dyDescent="0.25">
      <c r="A32" s="35"/>
      <c r="B32" s="35"/>
      <c r="C32" s="35"/>
      <c r="D32" s="35"/>
      <c r="E32" s="35"/>
      <c r="F32" s="35"/>
      <c r="G32" s="35"/>
      <c r="H32" s="35"/>
      <c r="I32" s="35"/>
      <c r="J32" s="35"/>
      <c r="K32" s="35"/>
      <c r="L32" s="35"/>
      <c r="M32" s="35"/>
      <c r="N32" s="35"/>
      <c r="O32" s="35"/>
      <c r="P32" s="35"/>
      <c r="Q32" s="35"/>
    </row>
    <row r="33" spans="1:17" x14ac:dyDescent="0.25">
      <c r="A33" s="35"/>
      <c r="B33" s="35"/>
      <c r="C33" s="35"/>
      <c r="D33" s="35"/>
      <c r="E33" s="35"/>
      <c r="F33" s="35"/>
      <c r="G33" s="35"/>
      <c r="H33" s="35"/>
      <c r="I33" s="35"/>
      <c r="J33" s="35"/>
      <c r="K33" s="35"/>
      <c r="L33" s="35"/>
      <c r="M33" s="35"/>
      <c r="N33" s="35"/>
      <c r="O33" s="35"/>
      <c r="P33" s="35"/>
      <c r="Q33" s="35"/>
    </row>
    <row r="34" spans="1:17" x14ac:dyDescent="0.25">
      <c r="A34" s="35"/>
      <c r="B34" s="35"/>
      <c r="C34" s="35"/>
      <c r="D34" s="35"/>
      <c r="E34" s="35"/>
      <c r="F34" s="35"/>
      <c r="G34" s="35"/>
      <c r="H34" s="35"/>
      <c r="I34" s="35"/>
      <c r="J34" s="35"/>
      <c r="K34" s="35"/>
      <c r="L34" s="35"/>
      <c r="M34" s="35"/>
      <c r="N34" s="35"/>
      <c r="O34" s="35"/>
      <c r="P34" s="35"/>
      <c r="Q34" s="35"/>
    </row>
    <row r="35" spans="1:17" x14ac:dyDescent="0.25">
      <c r="A35" s="35"/>
      <c r="B35" s="35"/>
      <c r="C35" s="35"/>
      <c r="D35" s="35"/>
      <c r="E35" s="35"/>
      <c r="F35" s="35"/>
      <c r="G35" s="35" t="s">
        <v>237</v>
      </c>
      <c r="H35" s="35"/>
      <c r="I35" s="35"/>
      <c r="J35" s="35"/>
      <c r="K35" s="35"/>
      <c r="L35" s="35"/>
      <c r="M35" s="35"/>
      <c r="N35" s="35"/>
      <c r="O35" s="35"/>
      <c r="P35" s="35"/>
      <c r="Q35" s="35"/>
    </row>
    <row r="36" spans="1:17" x14ac:dyDescent="0.25">
      <c r="A36" s="35"/>
      <c r="B36" s="35"/>
      <c r="C36" s="35"/>
      <c r="D36" s="35"/>
      <c r="E36" s="35"/>
      <c r="F36" s="35"/>
      <c r="G36" s="35" t="s">
        <v>238</v>
      </c>
      <c r="H36" s="35"/>
      <c r="I36" s="35"/>
      <c r="J36" s="35"/>
      <c r="K36" s="35"/>
      <c r="L36" s="35"/>
      <c r="M36" s="35"/>
      <c r="N36" s="35"/>
      <c r="O36" s="35"/>
      <c r="P36" s="35"/>
      <c r="Q36" s="35"/>
    </row>
    <row r="37" spans="1:17" x14ac:dyDescent="0.25">
      <c r="A37" s="35"/>
      <c r="B37" s="35"/>
      <c r="C37" s="35"/>
      <c r="D37" s="35"/>
      <c r="E37" s="35"/>
      <c r="F37" s="35"/>
      <c r="G37" s="35" t="s">
        <v>239</v>
      </c>
      <c r="H37" s="35"/>
      <c r="I37" s="35"/>
      <c r="J37" s="35"/>
      <c r="K37" s="35"/>
      <c r="L37" s="35"/>
      <c r="M37" s="35"/>
      <c r="N37" s="35"/>
      <c r="O37" s="35"/>
      <c r="P37" s="35"/>
      <c r="Q37" s="35"/>
    </row>
    <row r="38" spans="1:17" x14ac:dyDescent="0.25">
      <c r="A38" s="35"/>
      <c r="B38" s="35"/>
      <c r="C38" s="35"/>
      <c r="D38" s="35"/>
      <c r="E38" s="35"/>
      <c r="F38" s="35"/>
      <c r="G38" s="35" t="s">
        <v>240</v>
      </c>
      <c r="H38" s="35"/>
      <c r="I38" s="35"/>
      <c r="J38" s="35"/>
      <c r="K38" s="35"/>
      <c r="L38" s="35"/>
      <c r="M38" s="35"/>
      <c r="N38" s="35"/>
      <c r="O38" s="35"/>
      <c r="P38" s="35"/>
      <c r="Q38" s="35"/>
    </row>
    <row r="39" spans="1:17" x14ac:dyDescent="0.25">
      <c r="A39" s="35"/>
      <c r="B39" s="35"/>
      <c r="C39" s="35"/>
      <c r="D39" s="35"/>
      <c r="E39" s="35"/>
      <c r="F39" s="35"/>
      <c r="G39" s="35" t="s">
        <v>241</v>
      </c>
      <c r="H39" s="35"/>
      <c r="I39" s="35"/>
      <c r="J39" s="35"/>
      <c r="K39" s="35"/>
      <c r="L39" s="35"/>
      <c r="M39" s="35"/>
      <c r="N39" s="35"/>
      <c r="O39" s="35"/>
      <c r="P39" s="35"/>
      <c r="Q39" s="35"/>
    </row>
    <row r="40" spans="1:17" x14ac:dyDescent="0.25">
      <c r="A40" s="35"/>
      <c r="B40" s="35"/>
      <c r="C40" s="35"/>
      <c r="D40" s="35"/>
      <c r="E40" s="35"/>
      <c r="F40" s="35"/>
      <c r="G40" s="35" t="s">
        <v>242</v>
      </c>
      <c r="H40" s="35"/>
      <c r="I40" s="35"/>
      <c r="J40" s="35"/>
      <c r="K40" s="35"/>
      <c r="L40" s="35"/>
      <c r="M40" s="35"/>
      <c r="N40" s="35"/>
      <c r="O40" s="35"/>
      <c r="P40" s="35"/>
      <c r="Q40" s="35"/>
    </row>
    <row r="41" spans="1:17" x14ac:dyDescent="0.25">
      <c r="A41" s="35"/>
      <c r="B41" s="35"/>
      <c r="C41" s="35"/>
      <c r="D41" s="35"/>
      <c r="E41" s="35"/>
      <c r="F41" s="35"/>
      <c r="G41" s="35" t="s">
        <v>243</v>
      </c>
      <c r="H41" s="35"/>
      <c r="I41" s="35"/>
      <c r="J41" s="35"/>
      <c r="K41" s="35"/>
      <c r="L41" s="35"/>
      <c r="M41" s="35"/>
      <c r="N41" s="35"/>
      <c r="O41" s="35"/>
      <c r="P41" s="35"/>
      <c r="Q41" s="35"/>
    </row>
    <row r="42" spans="1:17" x14ac:dyDescent="0.25">
      <c r="A42" s="35"/>
      <c r="B42" s="35"/>
      <c r="C42" s="35"/>
      <c r="D42" s="35"/>
      <c r="E42" s="35"/>
      <c r="F42" s="35"/>
      <c r="G42" s="35" t="s">
        <v>244</v>
      </c>
      <c r="H42" s="35"/>
      <c r="I42" s="35"/>
      <c r="J42" s="35"/>
      <c r="K42" s="35"/>
      <c r="L42" s="35"/>
      <c r="M42" s="35"/>
      <c r="N42" s="35"/>
      <c r="O42" s="35"/>
      <c r="P42" s="35"/>
      <c r="Q42" s="35"/>
    </row>
    <row r="43" spans="1:17" x14ac:dyDescent="0.25">
      <c r="A43" s="35"/>
      <c r="B43" s="35"/>
      <c r="C43" s="35"/>
      <c r="D43" s="35"/>
      <c r="E43" s="35"/>
      <c r="F43" s="35"/>
      <c r="G43" s="35" t="s">
        <v>245</v>
      </c>
      <c r="H43" s="35"/>
      <c r="I43" s="35"/>
      <c r="J43" s="35"/>
      <c r="K43" s="35"/>
      <c r="L43" s="35"/>
      <c r="M43" s="35"/>
      <c r="N43" s="35"/>
      <c r="O43" s="35"/>
      <c r="P43" s="35"/>
      <c r="Q43" s="35"/>
    </row>
    <row r="44" spans="1:17" x14ac:dyDescent="0.25">
      <c r="A44" s="35"/>
      <c r="B44" s="35"/>
      <c r="C44" s="35"/>
      <c r="D44" s="35"/>
      <c r="E44" s="35"/>
      <c r="F44" s="35"/>
      <c r="G44" s="35"/>
      <c r="H44" s="35"/>
      <c r="I44" s="35"/>
      <c r="J44" s="35"/>
      <c r="K44" s="35"/>
      <c r="L44" s="35"/>
      <c r="M44" s="35"/>
      <c r="N44" s="35"/>
      <c r="O44" s="35"/>
      <c r="P44" s="35"/>
      <c r="Q44" s="35"/>
    </row>
  </sheetData>
  <sheetProtection selectLockedCells="1" selectUnlockedCells="1"/>
  <mergeCells count="1">
    <mergeCell ref="A20:F20"/>
  </mergeCells>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N5" sqref="N5"/>
    </sheetView>
  </sheetViews>
  <sheetFormatPr defaultColWidth="11.42578125" defaultRowHeight="15" x14ac:dyDescent="0.25"/>
  <cols>
    <col min="1" max="1" width="11.5703125" bestFit="1" customWidth="1"/>
    <col min="2" max="2" width="30.140625" bestFit="1" customWidth="1"/>
    <col min="3" max="3" width="12.5703125" bestFit="1" customWidth="1"/>
    <col min="4" max="4" width="15.42578125" bestFit="1" customWidth="1"/>
    <col min="5" max="5" width="37.28515625" bestFit="1" customWidth="1"/>
    <col min="7" max="7" width="8.7109375" bestFit="1" customWidth="1"/>
    <col min="9" max="9" width="14.42578125" customWidth="1"/>
    <col min="12" max="12" width="13.5703125" customWidth="1"/>
    <col min="13" max="13" width="19" customWidth="1"/>
  </cols>
  <sheetData>
    <row r="1" spans="1:14" ht="75" x14ac:dyDescent="0.25">
      <c r="A1" s="2" t="s">
        <v>1</v>
      </c>
      <c r="B1" s="2" t="s">
        <v>2</v>
      </c>
      <c r="C1" s="3" t="s">
        <v>3</v>
      </c>
      <c r="D1" s="2" t="s">
        <v>4</v>
      </c>
      <c r="E1" s="2" t="s">
        <v>5</v>
      </c>
      <c r="F1" s="3" t="s">
        <v>6</v>
      </c>
      <c r="G1" s="4" t="s">
        <v>7</v>
      </c>
      <c r="H1" s="5" t="s">
        <v>8</v>
      </c>
      <c r="I1" s="6" t="s">
        <v>9</v>
      </c>
      <c r="J1" s="6" t="s">
        <v>10</v>
      </c>
      <c r="K1" s="5" t="s">
        <v>11</v>
      </c>
      <c r="L1" s="1" t="s">
        <v>12</v>
      </c>
      <c r="M1" s="1" t="s">
        <v>13</v>
      </c>
      <c r="N1" s="186" t="s">
        <v>519</v>
      </c>
    </row>
    <row r="2" spans="1:14" x14ac:dyDescent="0.25">
      <c r="A2" t="s">
        <v>182</v>
      </c>
      <c r="B2" s="12" t="s">
        <v>303</v>
      </c>
      <c r="C2" t="s">
        <v>21</v>
      </c>
      <c r="D2" t="s">
        <v>19</v>
      </c>
      <c r="E2" t="s">
        <v>269</v>
      </c>
      <c r="G2" s="53">
        <v>13191</v>
      </c>
      <c r="H2" s="54">
        <v>9.4999999999999998E-3</v>
      </c>
      <c r="M2" s="61">
        <v>0</v>
      </c>
      <c r="N2" s="54">
        <f>K11-K12</f>
        <v>8.7599999999999956E-2</v>
      </c>
    </row>
    <row r="3" spans="1:14" x14ac:dyDescent="0.25">
      <c r="A3" t="s">
        <v>182</v>
      </c>
      <c r="B3" s="12" t="s">
        <v>270</v>
      </c>
      <c r="C3" t="s">
        <v>21</v>
      </c>
      <c r="D3" t="s">
        <v>19</v>
      </c>
      <c r="G3" s="53">
        <v>48382</v>
      </c>
      <c r="H3" s="54">
        <v>3.4700000000000002E-2</v>
      </c>
      <c r="M3" s="62" t="s">
        <v>304</v>
      </c>
    </row>
    <row r="4" spans="1:14" x14ac:dyDescent="0.25">
      <c r="A4" t="s">
        <v>182</v>
      </c>
      <c r="B4" s="12" t="s">
        <v>271</v>
      </c>
      <c r="C4" t="s">
        <v>21</v>
      </c>
      <c r="D4" t="s">
        <v>272</v>
      </c>
      <c r="G4" s="53">
        <v>10374</v>
      </c>
      <c r="H4" s="54">
        <v>7.4000000000000003E-3</v>
      </c>
      <c r="M4" s="61">
        <v>0</v>
      </c>
    </row>
    <row r="5" spans="1:14" x14ac:dyDescent="0.25">
      <c r="A5" t="s">
        <v>182</v>
      </c>
      <c r="B5" s="12" t="s">
        <v>273</v>
      </c>
      <c r="C5" t="s">
        <v>21</v>
      </c>
      <c r="D5" t="s">
        <v>31</v>
      </c>
      <c r="G5" s="55">
        <v>22582</v>
      </c>
      <c r="H5" s="54">
        <v>1.6199999999999999E-2</v>
      </c>
      <c r="M5" s="43">
        <v>6073.35</v>
      </c>
    </row>
    <row r="6" spans="1:14" x14ac:dyDescent="0.25">
      <c r="A6" t="s">
        <v>182</v>
      </c>
      <c r="B6" s="12" t="s">
        <v>274</v>
      </c>
      <c r="C6" t="s">
        <v>21</v>
      </c>
      <c r="D6" t="s">
        <v>275</v>
      </c>
      <c r="E6" t="s">
        <v>287</v>
      </c>
      <c r="G6" s="55">
        <v>4512</v>
      </c>
      <c r="H6" s="54">
        <v>3.2000000000000002E-3</v>
      </c>
      <c r="M6" s="60">
        <v>0</v>
      </c>
    </row>
    <row r="7" spans="1:14" x14ac:dyDescent="0.25">
      <c r="A7" t="s">
        <v>182</v>
      </c>
      <c r="B7" s="12" t="s">
        <v>276</v>
      </c>
      <c r="C7" t="s">
        <v>21</v>
      </c>
      <c r="D7" t="s">
        <v>16</v>
      </c>
      <c r="E7" t="s">
        <v>286</v>
      </c>
      <c r="G7" s="53">
        <v>14152</v>
      </c>
      <c r="H7" s="54">
        <v>1.01E-2</v>
      </c>
      <c r="M7" s="61">
        <v>0</v>
      </c>
    </row>
    <row r="8" spans="1:14" x14ac:dyDescent="0.25">
      <c r="A8" t="s">
        <v>182</v>
      </c>
      <c r="B8" s="12" t="s">
        <v>277</v>
      </c>
      <c r="C8" t="s">
        <v>21</v>
      </c>
      <c r="D8" t="s">
        <v>16</v>
      </c>
      <c r="E8" t="s">
        <v>278</v>
      </c>
      <c r="G8" s="53">
        <v>40572</v>
      </c>
      <c r="H8" s="54">
        <v>2.9100000000000001E-2</v>
      </c>
      <c r="M8" s="61">
        <v>0</v>
      </c>
    </row>
    <row r="9" spans="1:14" x14ac:dyDescent="0.25">
      <c r="A9" t="s">
        <v>182</v>
      </c>
      <c r="B9" s="12" t="s">
        <v>279</v>
      </c>
      <c r="C9" t="s">
        <v>21</v>
      </c>
      <c r="D9" t="s">
        <v>280</v>
      </c>
      <c r="E9" t="s">
        <v>288</v>
      </c>
      <c r="G9" s="53">
        <v>4103</v>
      </c>
      <c r="H9" s="54">
        <v>2.8999999999999998E-3</v>
      </c>
      <c r="M9" s="61">
        <v>0</v>
      </c>
    </row>
    <row r="10" spans="1:14" x14ac:dyDescent="0.25">
      <c r="A10" t="s">
        <v>182</v>
      </c>
      <c r="B10" s="12" t="s">
        <v>281</v>
      </c>
      <c r="C10" t="s">
        <v>21</v>
      </c>
      <c r="D10" t="s">
        <v>16</v>
      </c>
      <c r="E10" t="s">
        <v>282</v>
      </c>
      <c r="G10" s="53">
        <v>14623</v>
      </c>
      <c r="H10" s="54">
        <v>1.0500000000000001E-2</v>
      </c>
      <c r="M10" s="61">
        <v>0</v>
      </c>
    </row>
    <row r="11" spans="1:14" x14ac:dyDescent="0.25">
      <c r="A11" s="123" t="s">
        <v>182</v>
      </c>
      <c r="B11" s="123" t="s">
        <v>283</v>
      </c>
      <c r="C11" s="123" t="s">
        <v>15</v>
      </c>
      <c r="D11" s="123" t="s">
        <v>16</v>
      </c>
      <c r="E11" s="123" t="s">
        <v>511</v>
      </c>
      <c r="F11" s="123"/>
      <c r="G11" s="142">
        <v>687412</v>
      </c>
      <c r="H11" s="133">
        <v>0.49299999999999999</v>
      </c>
      <c r="I11" s="123"/>
      <c r="J11" s="142">
        <v>1760520</v>
      </c>
      <c r="K11" s="133">
        <v>0.54249999999999998</v>
      </c>
      <c r="L11" s="142">
        <v>1760520</v>
      </c>
      <c r="M11" s="147">
        <v>9949579.3399999999</v>
      </c>
    </row>
    <row r="12" spans="1:14" x14ac:dyDescent="0.25">
      <c r="A12" t="s">
        <v>182</v>
      </c>
      <c r="B12" s="12" t="s">
        <v>284</v>
      </c>
      <c r="C12" t="s">
        <v>18</v>
      </c>
      <c r="D12" t="s">
        <v>19</v>
      </c>
      <c r="E12" t="s">
        <v>285</v>
      </c>
      <c r="G12" s="56">
        <v>534519</v>
      </c>
      <c r="H12" s="54">
        <v>0.38329999999999997</v>
      </c>
      <c r="J12" s="53">
        <v>1476346</v>
      </c>
      <c r="K12" s="54">
        <v>0.45490000000000003</v>
      </c>
      <c r="L12" s="193">
        <v>1476346</v>
      </c>
      <c r="M12" s="195">
        <v>3934812.11</v>
      </c>
    </row>
    <row r="13" spans="1:14" x14ac:dyDescent="0.25">
      <c r="A13" t="s">
        <v>182</v>
      </c>
      <c r="B13" s="196" t="s">
        <v>526</v>
      </c>
      <c r="G13" s="56"/>
      <c r="H13" s="54"/>
      <c r="J13" s="179">
        <v>8416</v>
      </c>
      <c r="K13" s="194">
        <f>J13/J14</f>
        <v>2.5933031397579625E-3</v>
      </c>
      <c r="L13" s="179"/>
      <c r="M13" s="150"/>
    </row>
    <row r="14" spans="1:14" x14ac:dyDescent="0.25">
      <c r="J14" s="53">
        <f>SUM(J11:J13)</f>
        <v>3245282</v>
      </c>
      <c r="L14" s="27">
        <f>SUM(L2:L12)</f>
        <v>3236866</v>
      </c>
      <c r="M14" s="61">
        <f>SUM(M2:M12)</f>
        <v>13890464.799999999</v>
      </c>
    </row>
    <row r="16" spans="1:14" x14ac:dyDescent="0.25">
      <c r="A16" t="s">
        <v>518</v>
      </c>
    </row>
    <row r="18" spans="1:11" ht="30" customHeight="1" x14ac:dyDescent="0.25">
      <c r="A18" s="192" t="s">
        <v>527</v>
      </c>
      <c r="B18" s="192"/>
      <c r="C18" s="192"/>
      <c r="D18" s="192"/>
      <c r="E18" s="192"/>
      <c r="F18" s="192"/>
      <c r="G18" s="192"/>
      <c r="H18" s="192"/>
      <c r="I18" s="192"/>
      <c r="K18" s="54">
        <f>J11/J14</f>
        <v>0.54248598426885553</v>
      </c>
    </row>
    <row r="19" spans="1:11" x14ac:dyDescent="0.25">
      <c r="K19" s="8">
        <f>J12/J14</f>
        <v>0.4549207125913865</v>
      </c>
    </row>
  </sheetData>
  <sheetProtection selectLockedCells="1" selectUnlockedCells="1"/>
  <mergeCells count="1">
    <mergeCell ref="A18:I18"/>
  </mergeCells>
  <hyperlinks>
    <hyperlink ref="B2" r:id="rId1" display="Goodspaceguy"/>
    <hyperlink ref="B3" r:id="rId2"/>
    <hyperlink ref="B4" r:id="rId3"/>
    <hyperlink ref="B5" r:id="rId4"/>
    <hyperlink ref="B6" r:id="rId5"/>
    <hyperlink ref="B7" r:id="rId6"/>
    <hyperlink ref="B8" r:id="rId7"/>
    <hyperlink ref="B9" r:id="rId8"/>
    <hyperlink ref="B10" r:id="rId9"/>
    <hyperlink ref="B11" r:id="rId10"/>
    <hyperlink ref="B12" r:id="rId11"/>
  </hyperlinks>
  <pageMargins left="0.78749999999999998" right="0.78749999999999998" top="1.0527777777777778" bottom="1.0527777777777778" header="0.78749999999999998" footer="0.78749999999999998"/>
  <pageSetup firstPageNumber="0" orientation="portrait" horizontalDpi="300" verticalDpi="300" r:id="rId12"/>
  <headerFooter alignWithMargins="0">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A9" sqref="A9:XFD9"/>
    </sheetView>
  </sheetViews>
  <sheetFormatPr defaultColWidth="11.42578125" defaultRowHeight="15" x14ac:dyDescent="0.25"/>
  <cols>
    <col min="1" max="2" width="22.5703125" customWidth="1"/>
    <col min="3" max="3" width="20.140625" customWidth="1"/>
    <col min="4" max="4" width="17.42578125" customWidth="1"/>
    <col min="5" max="5" width="25.5703125" customWidth="1"/>
    <col min="9" max="9" width="14.140625" customWidth="1"/>
    <col min="10" max="10" width="13.28515625" customWidth="1"/>
    <col min="11" max="11" width="14.140625" customWidth="1"/>
    <col min="12" max="12" width="15.85546875" customWidth="1"/>
    <col min="13" max="13" width="15.140625" customWidth="1"/>
    <col min="14" max="14" width="16.85546875" customWidth="1"/>
  </cols>
  <sheetData>
    <row r="1" spans="1:14" ht="63" x14ac:dyDescent="0.25">
      <c r="A1" s="2" t="s">
        <v>1</v>
      </c>
      <c r="B1" s="2" t="s">
        <v>2</v>
      </c>
      <c r="C1" s="3" t="s">
        <v>3</v>
      </c>
      <c r="D1" s="2" t="s">
        <v>4</v>
      </c>
      <c r="E1" s="2" t="s">
        <v>5</v>
      </c>
      <c r="F1" s="3" t="s">
        <v>6</v>
      </c>
      <c r="G1" s="4" t="s">
        <v>7</v>
      </c>
      <c r="H1" s="5" t="s">
        <v>8</v>
      </c>
      <c r="I1" s="6" t="s">
        <v>9</v>
      </c>
      <c r="J1" s="6" t="s">
        <v>10</v>
      </c>
      <c r="K1" s="5" t="s">
        <v>11</v>
      </c>
      <c r="L1" s="1" t="s">
        <v>12</v>
      </c>
      <c r="M1" s="59" t="s">
        <v>13</v>
      </c>
      <c r="N1" s="186" t="s">
        <v>519</v>
      </c>
    </row>
    <row r="2" spans="1:14" x14ac:dyDescent="0.25">
      <c r="A2" s="123" t="s">
        <v>183</v>
      </c>
      <c r="B2" s="123" t="s">
        <v>289</v>
      </c>
      <c r="C2" s="123" t="s">
        <v>15</v>
      </c>
      <c r="D2" s="123" t="s">
        <v>16</v>
      </c>
      <c r="E2" s="123" t="s">
        <v>290</v>
      </c>
      <c r="F2" s="123"/>
      <c r="G2" s="142">
        <v>132704</v>
      </c>
      <c r="H2" s="133">
        <v>0.51370000000000005</v>
      </c>
      <c r="I2" s="123"/>
      <c r="J2" s="142">
        <v>350408</v>
      </c>
      <c r="K2" s="133">
        <v>0.4909</v>
      </c>
      <c r="L2" s="123"/>
      <c r="M2" s="147">
        <v>5129917.43</v>
      </c>
      <c r="N2" s="54">
        <f>K2-K5</f>
        <v>6.7900000000000016E-2</v>
      </c>
    </row>
    <row r="3" spans="1:14" x14ac:dyDescent="0.25">
      <c r="A3" t="s">
        <v>183</v>
      </c>
      <c r="B3" t="s">
        <v>291</v>
      </c>
      <c r="C3" t="s">
        <v>21</v>
      </c>
      <c r="D3" t="s">
        <v>16</v>
      </c>
      <c r="E3" t="s">
        <v>292</v>
      </c>
      <c r="G3" s="53">
        <v>65416</v>
      </c>
      <c r="H3" s="8">
        <v>0.25319999999999998</v>
      </c>
      <c r="J3" s="58"/>
      <c r="K3" s="58"/>
      <c r="M3" s="43">
        <v>385297.87</v>
      </c>
    </row>
    <row r="4" spans="1:14" x14ac:dyDescent="0.25">
      <c r="A4" t="s">
        <v>183</v>
      </c>
      <c r="B4" t="s">
        <v>293</v>
      </c>
      <c r="C4" t="s">
        <v>21</v>
      </c>
      <c r="D4" t="s">
        <v>16</v>
      </c>
      <c r="E4" t="s">
        <v>292</v>
      </c>
      <c r="G4" s="53">
        <v>60230</v>
      </c>
      <c r="H4" s="54">
        <v>0.2331</v>
      </c>
      <c r="M4" s="43">
        <v>253029.52</v>
      </c>
    </row>
    <row r="5" spans="1:14" x14ac:dyDescent="0.25">
      <c r="A5" t="s">
        <v>183</v>
      </c>
      <c r="B5" t="s">
        <v>294</v>
      </c>
      <c r="C5" t="s">
        <v>18</v>
      </c>
      <c r="D5" t="s">
        <v>19</v>
      </c>
      <c r="E5" t="s">
        <v>295</v>
      </c>
      <c r="G5" s="53">
        <v>161127</v>
      </c>
      <c r="H5" s="57">
        <v>1</v>
      </c>
      <c r="J5" s="27">
        <v>301987</v>
      </c>
      <c r="K5" s="8">
        <v>0.42299999999999999</v>
      </c>
      <c r="M5" s="43">
        <v>2817022.28</v>
      </c>
    </row>
    <row r="6" spans="1:14" x14ac:dyDescent="0.25">
      <c r="A6" t="s">
        <v>183</v>
      </c>
      <c r="B6" t="s">
        <v>296</v>
      </c>
      <c r="C6" t="s">
        <v>18</v>
      </c>
      <c r="D6" t="s">
        <v>25</v>
      </c>
      <c r="E6" t="s">
        <v>297</v>
      </c>
      <c r="G6" s="54"/>
      <c r="J6" s="53">
        <v>15354</v>
      </c>
      <c r="K6" s="54">
        <v>2.1499999999999998E-2</v>
      </c>
      <c r="M6" s="43">
        <v>13985.22</v>
      </c>
    </row>
    <row r="7" spans="1:14" x14ac:dyDescent="0.25">
      <c r="A7" t="s">
        <v>183</v>
      </c>
      <c r="B7" t="s">
        <v>298</v>
      </c>
      <c r="C7" t="s">
        <v>18</v>
      </c>
      <c r="D7" t="s">
        <v>299</v>
      </c>
      <c r="E7" t="s">
        <v>300</v>
      </c>
      <c r="J7" s="53">
        <v>42068</v>
      </c>
      <c r="K7" s="54">
        <v>5.8900000000000001E-2</v>
      </c>
      <c r="M7" s="43">
        <v>10163</v>
      </c>
    </row>
    <row r="8" spans="1:14" x14ac:dyDescent="0.25">
      <c r="A8" t="s">
        <v>183</v>
      </c>
      <c r="B8" t="s">
        <v>301</v>
      </c>
      <c r="C8" t="s">
        <v>18</v>
      </c>
      <c r="D8" t="s">
        <v>157</v>
      </c>
      <c r="E8" t="s">
        <v>302</v>
      </c>
      <c r="J8" s="179">
        <v>4041</v>
      </c>
      <c r="K8" s="54">
        <v>5.7000000000000002E-3</v>
      </c>
      <c r="L8" s="128"/>
      <c r="M8" s="151">
        <v>628.55999999999995</v>
      </c>
    </row>
    <row r="9" spans="1:14" x14ac:dyDescent="0.25">
      <c r="J9" s="53">
        <f>SUM(J2:J8)</f>
        <v>713858</v>
      </c>
      <c r="L9" s="42" t="s">
        <v>218</v>
      </c>
      <c r="M9" s="152">
        <f>SUM(M2:M8)</f>
        <v>8610043.8800000008</v>
      </c>
    </row>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B1" workbookViewId="0">
      <selection activeCell="J2" sqref="J2"/>
    </sheetView>
  </sheetViews>
  <sheetFormatPr defaultColWidth="11.42578125" defaultRowHeight="15.75" x14ac:dyDescent="0.25"/>
  <cols>
    <col min="2" max="2" width="27.28515625" customWidth="1"/>
    <col min="3" max="3" width="20.140625" bestFit="1" customWidth="1"/>
    <col min="4" max="4" width="13.85546875" bestFit="1" customWidth="1"/>
    <col min="5" max="5" width="27.7109375" bestFit="1" customWidth="1"/>
    <col min="6" max="6" width="13.7109375" customWidth="1"/>
    <col min="7" max="7" width="14.140625" customWidth="1"/>
    <col min="9" max="9" width="13.42578125" customWidth="1"/>
    <col min="12" max="13" width="16.42578125" style="13" customWidth="1"/>
    <col min="14" max="14" width="15" customWidth="1"/>
  </cols>
  <sheetData>
    <row r="1" spans="1:15" ht="75" x14ac:dyDescent="0.25">
      <c r="A1" s="2" t="s">
        <v>1</v>
      </c>
      <c r="B1" s="2" t="s">
        <v>2</v>
      </c>
      <c r="C1" s="3" t="s">
        <v>3</v>
      </c>
      <c r="D1" s="2" t="s">
        <v>4</v>
      </c>
      <c r="E1" s="2" t="s">
        <v>102</v>
      </c>
      <c r="F1" s="3" t="s">
        <v>131</v>
      </c>
      <c r="G1" s="4" t="s">
        <v>7</v>
      </c>
      <c r="H1" s="5" t="s">
        <v>8</v>
      </c>
      <c r="I1" s="6" t="s">
        <v>135</v>
      </c>
      <c r="J1" s="14" t="s">
        <v>10</v>
      </c>
      <c r="K1" s="15" t="s">
        <v>11</v>
      </c>
      <c r="L1" s="16" t="s">
        <v>134</v>
      </c>
      <c r="M1" s="16" t="s">
        <v>133</v>
      </c>
      <c r="O1" s="69" t="s">
        <v>519</v>
      </c>
    </row>
    <row r="2" spans="1:15" ht="15" x14ac:dyDescent="0.25">
      <c r="A2" t="s">
        <v>0</v>
      </c>
      <c r="B2" s="123" t="s">
        <v>14</v>
      </c>
      <c r="C2" s="123" t="s">
        <v>15</v>
      </c>
      <c r="D2" s="123" t="s">
        <v>16</v>
      </c>
      <c r="E2" s="123" t="s">
        <v>108</v>
      </c>
      <c r="F2" s="136">
        <v>42562</v>
      </c>
      <c r="G2" s="132">
        <v>0</v>
      </c>
      <c r="H2" s="132">
        <v>0</v>
      </c>
      <c r="I2" s="132">
        <v>0</v>
      </c>
      <c r="J2" s="132">
        <v>248404</v>
      </c>
      <c r="K2" s="133">
        <f>J2/SUM(J$2:J$8)</f>
        <v>0.58336542887471465</v>
      </c>
      <c r="L2" s="134">
        <f>Delaware!D12+Delaware!D14+Delaware!D15</f>
        <v>1067284.8400000001</v>
      </c>
      <c r="M2" s="134">
        <f>L2+I2</f>
        <v>1067284.8400000001</v>
      </c>
      <c r="O2" s="54">
        <f>K2-K3</f>
        <v>0.19152114078513521</v>
      </c>
    </row>
    <row r="3" spans="1:15" ht="15" x14ac:dyDescent="0.25">
      <c r="A3" t="s">
        <v>0</v>
      </c>
      <c r="B3" s="7" t="s">
        <v>17</v>
      </c>
      <c r="C3" t="s">
        <v>18</v>
      </c>
      <c r="D3" t="s">
        <v>19</v>
      </c>
      <c r="E3" t="s">
        <v>109</v>
      </c>
      <c r="F3" s="31">
        <v>42557</v>
      </c>
      <c r="G3" s="27">
        <v>21150</v>
      </c>
      <c r="H3" s="8">
        <f>G3/(G3+G4)</f>
        <v>0.6988270279200397</v>
      </c>
      <c r="I3" s="21">
        <f>Delaware!E11+Delaware!E13</f>
        <v>70057.8</v>
      </c>
      <c r="J3" s="27">
        <v>166852</v>
      </c>
      <c r="K3" s="8">
        <f>J3/SUM(J$2:J$8)</f>
        <v>0.39184428808957944</v>
      </c>
      <c r="L3" s="22">
        <f>Delaware!E12+Delaware!E14+Delaware!E15</f>
        <v>116660.71</v>
      </c>
      <c r="M3" s="22">
        <f>L3+I3</f>
        <v>186718.51</v>
      </c>
    </row>
    <row r="4" spans="1:15" ht="15" x14ac:dyDescent="0.25">
      <c r="A4" t="s">
        <v>0</v>
      </c>
      <c r="B4" t="s">
        <v>20</v>
      </c>
      <c r="C4" t="s">
        <v>21</v>
      </c>
      <c r="D4" t="s">
        <v>19</v>
      </c>
      <c r="E4" t="s">
        <v>112</v>
      </c>
      <c r="F4" s="167">
        <v>42440</v>
      </c>
      <c r="G4" s="27">
        <v>9115</v>
      </c>
      <c r="H4" s="8">
        <f>G4/(G4+G3)</f>
        <v>0.30117297207996035</v>
      </c>
      <c r="I4" s="21">
        <f>Delaware!F11+Delaware!F13+Delaware!F15</f>
        <v>124046.54</v>
      </c>
      <c r="J4" s="27">
        <v>0</v>
      </c>
      <c r="K4" s="8"/>
      <c r="L4" s="27">
        <v>0</v>
      </c>
      <c r="M4" s="22">
        <f>L4+I4</f>
        <v>124046.54</v>
      </c>
    </row>
    <row r="5" spans="1:15" ht="15" x14ac:dyDescent="0.25">
      <c r="A5" t="s">
        <v>0</v>
      </c>
      <c r="B5" t="s">
        <v>22</v>
      </c>
      <c r="C5" t="s">
        <v>18</v>
      </c>
      <c r="D5" t="s">
        <v>23</v>
      </c>
      <c r="E5" t="s">
        <v>111</v>
      </c>
      <c r="F5" s="31">
        <v>42605</v>
      </c>
      <c r="G5" s="27">
        <v>0</v>
      </c>
      <c r="H5" s="27">
        <v>0</v>
      </c>
      <c r="I5" s="27">
        <v>0</v>
      </c>
      <c r="J5" s="27">
        <v>5951</v>
      </c>
      <c r="K5" s="8">
        <f>J5/SUM(J$2:J$8)</f>
        <v>1.3975651226362807E-2</v>
      </c>
      <c r="L5" s="22">
        <f>Delaware!G16</f>
        <v>0</v>
      </c>
      <c r="M5" s="22">
        <f>L5+I5</f>
        <v>0</v>
      </c>
    </row>
    <row r="6" spans="1:15" ht="15" x14ac:dyDescent="0.25">
      <c r="A6" t="s">
        <v>0</v>
      </c>
      <c r="B6" t="s">
        <v>24</v>
      </c>
      <c r="C6" t="s">
        <v>18</v>
      </c>
      <c r="D6" t="s">
        <v>25</v>
      </c>
      <c r="E6" t="s">
        <v>110</v>
      </c>
      <c r="F6" s="31">
        <v>42517</v>
      </c>
      <c r="G6" s="27">
        <v>0</v>
      </c>
      <c r="H6" s="27">
        <v>0</v>
      </c>
      <c r="I6" s="27">
        <v>0</v>
      </c>
      <c r="J6" s="27">
        <v>4577</v>
      </c>
      <c r="K6" s="8">
        <f>J6/SUM(J$2:J$8)</f>
        <v>1.0748875090415489E-2</v>
      </c>
      <c r="L6" s="22">
        <f>Delaware!H12+Delaware!H14+Delaware!H15</f>
        <v>1250.1099999999999</v>
      </c>
      <c r="M6" s="166">
        <f>L6+I6</f>
        <v>1250.1099999999999</v>
      </c>
    </row>
    <row r="7" spans="1:15" ht="15" x14ac:dyDescent="0.25">
      <c r="A7" t="s">
        <v>0</v>
      </c>
      <c r="B7" t="s">
        <v>505</v>
      </c>
      <c r="C7" t="s">
        <v>18</v>
      </c>
      <c r="F7" s="31">
        <v>42635</v>
      </c>
      <c r="G7" s="27"/>
      <c r="H7" s="27"/>
      <c r="I7" s="27"/>
      <c r="K7" s="8"/>
      <c r="L7" s="22"/>
      <c r="M7" s="166"/>
    </row>
    <row r="8" spans="1:15" ht="15" x14ac:dyDescent="0.25">
      <c r="B8" t="s">
        <v>506</v>
      </c>
      <c r="F8" s="31"/>
      <c r="G8" s="27"/>
      <c r="H8" s="27"/>
      <c r="I8" s="27"/>
      <c r="J8" s="172">
        <v>28</v>
      </c>
      <c r="K8" s="8">
        <f>J8/SUM(J$2:J$8)</f>
        <v>6.5756718927601857E-5</v>
      </c>
      <c r="L8" s="22"/>
      <c r="M8" s="124"/>
    </row>
    <row r="9" spans="1:15" x14ac:dyDescent="0.25">
      <c r="J9" s="36">
        <f>SUM(J2:J8)</f>
        <v>425812</v>
      </c>
      <c r="M9" s="13">
        <f>SUM(M2:M8)</f>
        <v>1379300.0000000002</v>
      </c>
    </row>
    <row r="10" spans="1:15" ht="16.5" thickBot="1" x14ac:dyDescent="0.3">
      <c r="B10" s="18" t="s">
        <v>74</v>
      </c>
      <c r="C10" s="18" t="s">
        <v>83</v>
      </c>
      <c r="D10" s="18" t="s">
        <v>113</v>
      </c>
      <c r="E10" s="18" t="s">
        <v>114</v>
      </c>
      <c r="F10" s="18" t="s">
        <v>115</v>
      </c>
      <c r="G10" s="18" t="s">
        <v>116</v>
      </c>
      <c r="H10" s="18" t="s">
        <v>117</v>
      </c>
    </row>
    <row r="11" spans="1:15" x14ac:dyDescent="0.25">
      <c r="B11" s="77" t="s">
        <v>123</v>
      </c>
      <c r="C11" t="s">
        <v>127</v>
      </c>
      <c r="D11" s="21">
        <v>0</v>
      </c>
      <c r="E11" s="21">
        <v>56620.18</v>
      </c>
      <c r="F11" s="21">
        <v>28875.040000000001</v>
      </c>
      <c r="G11" s="21" t="s">
        <v>129</v>
      </c>
      <c r="H11" s="21">
        <v>0</v>
      </c>
    </row>
    <row r="12" spans="1:15" x14ac:dyDescent="0.25">
      <c r="B12" s="77" t="s">
        <v>118</v>
      </c>
      <c r="C12" s="19" t="s">
        <v>119</v>
      </c>
      <c r="D12" s="21">
        <v>461049.54</v>
      </c>
      <c r="E12" s="21">
        <v>21507.38</v>
      </c>
      <c r="F12" s="21">
        <v>0</v>
      </c>
      <c r="G12" s="21" t="s">
        <v>129</v>
      </c>
      <c r="H12" s="21">
        <v>1044.1099999999999</v>
      </c>
    </row>
    <row r="13" spans="1:15" x14ac:dyDescent="0.25">
      <c r="B13" s="77" t="s">
        <v>124</v>
      </c>
      <c r="C13" s="19" t="s">
        <v>126</v>
      </c>
      <c r="D13" s="21">
        <v>0</v>
      </c>
      <c r="E13" s="21">
        <v>13437.62</v>
      </c>
      <c r="F13" s="21">
        <v>2194.19</v>
      </c>
      <c r="G13" s="21" t="s">
        <v>129</v>
      </c>
      <c r="H13" s="21">
        <v>0</v>
      </c>
    </row>
    <row r="14" spans="1:15" x14ac:dyDescent="0.25">
      <c r="B14" s="77" t="s">
        <v>120</v>
      </c>
      <c r="C14" s="19" t="s">
        <v>121</v>
      </c>
      <c r="D14" s="21">
        <v>302441.21000000002</v>
      </c>
      <c r="E14" s="21">
        <v>37140</v>
      </c>
      <c r="F14" s="21">
        <v>0</v>
      </c>
      <c r="G14" s="21" t="s">
        <v>129</v>
      </c>
      <c r="H14" s="21">
        <v>202</v>
      </c>
    </row>
    <row r="15" spans="1:15" ht="16.5" thickBot="1" x14ac:dyDescent="0.3">
      <c r="B15" s="78" t="s">
        <v>96</v>
      </c>
      <c r="C15" s="24" t="s">
        <v>122</v>
      </c>
      <c r="D15" s="23">
        <v>303794.09000000003</v>
      </c>
      <c r="E15" s="23">
        <v>58013.33</v>
      </c>
      <c r="F15" s="23">
        <v>92977.31</v>
      </c>
      <c r="G15" s="23" t="s">
        <v>129</v>
      </c>
      <c r="H15" s="23">
        <v>4</v>
      </c>
    </row>
    <row r="16" spans="1:15" x14ac:dyDescent="0.25">
      <c r="B16" s="19" t="s">
        <v>98</v>
      </c>
      <c r="C16" s="25" t="s">
        <v>99</v>
      </c>
      <c r="D16" s="22">
        <f>SUM(D11:D15)</f>
        <v>1067284.8400000001</v>
      </c>
      <c r="E16" s="22">
        <f>SUM(E11:E15)</f>
        <v>186718.51</v>
      </c>
      <c r="F16" s="22">
        <f>SUM(F11:F15)</f>
        <v>124046.54</v>
      </c>
      <c r="G16" s="22">
        <f>SUM(G11:G15)</f>
        <v>0</v>
      </c>
      <c r="H16" s="22">
        <f>SUM(H11:H15)</f>
        <v>1250.1099999999999</v>
      </c>
    </row>
    <row r="17" spans="1:4" x14ac:dyDescent="0.25">
      <c r="B17" s="19"/>
      <c r="D17" s="22"/>
    </row>
    <row r="18" spans="1:4" x14ac:dyDescent="0.25">
      <c r="A18" s="29" t="s">
        <v>103</v>
      </c>
      <c r="B18" s="9" t="s">
        <v>75</v>
      </c>
    </row>
    <row r="19" spans="1:4" x14ac:dyDescent="0.25">
      <c r="A19" s="30" t="s">
        <v>104</v>
      </c>
      <c r="B19" s="32" t="s">
        <v>136</v>
      </c>
    </row>
    <row r="20" spans="1:4" x14ac:dyDescent="0.25">
      <c r="A20" s="30" t="s">
        <v>132</v>
      </c>
      <c r="B20" t="s">
        <v>130</v>
      </c>
    </row>
    <row r="21" spans="1:4" x14ac:dyDescent="0.25">
      <c r="A21" s="30" t="s">
        <v>507</v>
      </c>
      <c r="B21" t="s">
        <v>508</v>
      </c>
    </row>
    <row r="22" spans="1:4" x14ac:dyDescent="0.25">
      <c r="A22" s="30"/>
    </row>
    <row r="23" spans="1:4" x14ac:dyDescent="0.25">
      <c r="A23" s="162" t="s">
        <v>125</v>
      </c>
    </row>
    <row r="24" spans="1:4" x14ac:dyDescent="0.25">
      <c r="A24" t="s">
        <v>128</v>
      </c>
    </row>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H1" zoomScale="110" zoomScaleNormal="110" zoomScalePageLayoutView="110" workbookViewId="0">
      <selection activeCell="K8" sqref="K8"/>
    </sheetView>
  </sheetViews>
  <sheetFormatPr defaultColWidth="11.42578125" defaultRowHeight="15" x14ac:dyDescent="0.25"/>
  <cols>
    <col min="2" max="2" width="17.42578125" customWidth="1"/>
    <col min="3" max="3" width="23.85546875" customWidth="1"/>
    <col min="4" max="4" width="17.85546875" customWidth="1"/>
    <col min="5" max="5" width="32.7109375" bestFit="1" customWidth="1"/>
    <col min="6" max="6" width="17.28515625" customWidth="1"/>
    <col min="9" max="9" width="16.85546875" bestFit="1" customWidth="1"/>
    <col min="10" max="10" width="12" bestFit="1" customWidth="1"/>
    <col min="12" max="12" width="16" customWidth="1"/>
    <col min="13" max="13" width="19.140625" customWidth="1"/>
  </cols>
  <sheetData>
    <row r="1" spans="1:15" ht="75" x14ac:dyDescent="0.25">
      <c r="A1" s="2" t="s">
        <v>1</v>
      </c>
      <c r="B1" s="2" t="s">
        <v>2</v>
      </c>
      <c r="C1" s="3" t="s">
        <v>3</v>
      </c>
      <c r="D1" s="2" t="s">
        <v>4</v>
      </c>
      <c r="E1" s="2" t="s">
        <v>102</v>
      </c>
      <c r="F1" s="3" t="s">
        <v>131</v>
      </c>
      <c r="G1" s="4" t="s">
        <v>7</v>
      </c>
      <c r="H1" s="5" t="s">
        <v>8</v>
      </c>
      <c r="I1" s="6" t="s">
        <v>356</v>
      </c>
      <c r="J1" s="14" t="s">
        <v>10</v>
      </c>
      <c r="K1" s="15" t="s">
        <v>11</v>
      </c>
      <c r="L1" s="16" t="s">
        <v>12</v>
      </c>
      <c r="M1" s="16" t="s">
        <v>13</v>
      </c>
      <c r="O1" s="69" t="s">
        <v>519</v>
      </c>
    </row>
    <row r="2" spans="1:15" x14ac:dyDescent="0.25">
      <c r="A2" t="s">
        <v>26</v>
      </c>
      <c r="B2" t="s">
        <v>27</v>
      </c>
      <c r="C2" t="s">
        <v>100</v>
      </c>
      <c r="D2" t="s">
        <v>19</v>
      </c>
      <c r="E2" t="s">
        <v>105</v>
      </c>
      <c r="F2" s="49">
        <v>42403</v>
      </c>
      <c r="G2" s="27">
        <v>815699</v>
      </c>
      <c r="H2" s="8">
        <v>1</v>
      </c>
      <c r="I2" s="33" t="s">
        <v>137</v>
      </c>
      <c r="J2" s="27">
        <v>0</v>
      </c>
      <c r="K2" s="27">
        <v>0</v>
      </c>
      <c r="L2" s="22">
        <f>D15</f>
        <v>11297995.640000001</v>
      </c>
      <c r="M2" s="34">
        <f t="shared" ref="M2:M7" si="0">L2</f>
        <v>11297995.640000001</v>
      </c>
      <c r="O2" s="54">
        <f>K3-K4</f>
        <v>5.9520185531594494E-2</v>
      </c>
    </row>
    <row r="3" spans="1:15" x14ac:dyDescent="0.25">
      <c r="A3" s="123" t="s">
        <v>26</v>
      </c>
      <c r="B3" s="123" t="s">
        <v>81</v>
      </c>
      <c r="C3" s="123" t="s">
        <v>15</v>
      </c>
      <c r="D3" s="123" t="s">
        <v>19</v>
      </c>
      <c r="E3" s="123" t="s">
        <v>76</v>
      </c>
      <c r="F3" s="131">
        <v>42579</v>
      </c>
      <c r="G3" s="132">
        <v>0</v>
      </c>
      <c r="H3" s="132">
        <v>0</v>
      </c>
      <c r="I3" s="137">
        <v>0</v>
      </c>
      <c r="J3" s="132">
        <v>1397396</v>
      </c>
      <c r="K3" s="133">
        <f>J3/SUM($J$2:$J$7)</f>
        <v>0.51375457358321863</v>
      </c>
      <c r="L3" s="134">
        <f>E15</f>
        <v>14539657.539999999</v>
      </c>
      <c r="M3" s="134">
        <f t="shared" si="0"/>
        <v>14539657.539999999</v>
      </c>
    </row>
    <row r="4" spans="1:15" x14ac:dyDescent="0.25">
      <c r="A4" t="s">
        <v>26</v>
      </c>
      <c r="B4" t="s">
        <v>28</v>
      </c>
      <c r="C4" t="s">
        <v>18</v>
      </c>
      <c r="D4" t="s">
        <v>16</v>
      </c>
      <c r="E4" t="s">
        <v>78</v>
      </c>
      <c r="F4" s="49">
        <v>42403</v>
      </c>
      <c r="G4" s="27">
        <v>547375</v>
      </c>
      <c r="H4" s="8">
        <v>1</v>
      </c>
      <c r="I4" s="33" t="s">
        <v>137</v>
      </c>
      <c r="J4" s="27">
        <v>1235503</v>
      </c>
      <c r="K4" s="8">
        <f>J4/SUM($J$2:$J$7)</f>
        <v>0.45423438805162414</v>
      </c>
      <c r="L4" s="22">
        <f>F15</f>
        <v>16597479.76</v>
      </c>
      <c r="M4" s="34">
        <f t="shared" si="0"/>
        <v>16597479.76</v>
      </c>
    </row>
    <row r="5" spans="1:15" x14ac:dyDescent="0.25">
      <c r="A5" t="s">
        <v>26</v>
      </c>
      <c r="B5" t="s">
        <v>29</v>
      </c>
      <c r="C5" t="s">
        <v>18</v>
      </c>
      <c r="D5" t="s">
        <v>25</v>
      </c>
      <c r="E5" t="s">
        <v>77</v>
      </c>
      <c r="F5" s="49">
        <v>42536</v>
      </c>
      <c r="G5" s="27">
        <v>0</v>
      </c>
      <c r="H5" s="27">
        <v>0</v>
      </c>
      <c r="I5" s="27">
        <v>0</v>
      </c>
      <c r="J5" s="27">
        <v>87025</v>
      </c>
      <c r="K5" s="8">
        <f>J5/SUM($J$2:$J$7)</f>
        <v>3.1994861704255341E-2</v>
      </c>
      <c r="L5" s="22">
        <f>G15</f>
        <v>23279.260000000002</v>
      </c>
      <c r="M5" s="22">
        <f t="shared" si="0"/>
        <v>23279.260000000002</v>
      </c>
    </row>
    <row r="6" spans="1:15" x14ac:dyDescent="0.25">
      <c r="A6" t="s">
        <v>26</v>
      </c>
      <c r="B6" t="s">
        <v>30</v>
      </c>
      <c r="C6" t="s">
        <v>18</v>
      </c>
      <c r="D6" t="s">
        <v>31</v>
      </c>
      <c r="E6" t="s">
        <v>79</v>
      </c>
      <c r="F6" s="49">
        <v>42405</v>
      </c>
      <c r="G6" s="27">
        <v>0</v>
      </c>
      <c r="H6" s="27">
        <v>0</v>
      </c>
      <c r="I6" s="27">
        <v>0</v>
      </c>
      <c r="J6" s="27">
        <v>41</v>
      </c>
      <c r="K6" s="8">
        <f>J6/SUM($J$2:$J$7)</f>
        <v>1.507370674949117E-5</v>
      </c>
      <c r="L6" s="22">
        <f>H15</f>
        <v>0</v>
      </c>
      <c r="M6" s="22">
        <f t="shared" si="0"/>
        <v>0</v>
      </c>
    </row>
    <row r="7" spans="1:15" x14ac:dyDescent="0.25">
      <c r="A7" t="s">
        <v>26</v>
      </c>
      <c r="B7" t="s">
        <v>32</v>
      </c>
      <c r="C7" t="s">
        <v>18</v>
      </c>
      <c r="D7" t="s">
        <v>31</v>
      </c>
      <c r="E7" t="s">
        <v>80</v>
      </c>
      <c r="F7" s="49">
        <v>42381</v>
      </c>
      <c r="G7" s="27">
        <v>0</v>
      </c>
      <c r="H7" s="27">
        <v>0</v>
      </c>
      <c r="I7" s="27">
        <v>0</v>
      </c>
      <c r="J7" s="172">
        <v>3</v>
      </c>
      <c r="K7" s="8">
        <f>J7/SUM($J$2:$J$7)</f>
        <v>1.102954152401793E-6</v>
      </c>
      <c r="L7" s="22">
        <f>I15</f>
        <v>0</v>
      </c>
      <c r="M7" s="124">
        <f t="shared" si="0"/>
        <v>0</v>
      </c>
    </row>
    <row r="8" spans="1:15" x14ac:dyDescent="0.25">
      <c r="J8" s="36">
        <f>SUM(J2:J7)</f>
        <v>2719968</v>
      </c>
      <c r="M8" s="125">
        <f>SUM(M2:M7)</f>
        <v>42458412.199999996</v>
      </c>
    </row>
    <row r="9" spans="1:15" ht="15.75" thickBot="1" x14ac:dyDescent="0.3">
      <c r="B9" s="18" t="s">
        <v>74</v>
      </c>
      <c r="C9" s="18" t="s">
        <v>83</v>
      </c>
      <c r="D9" s="18" t="s">
        <v>357</v>
      </c>
      <c r="E9" s="18" t="s">
        <v>85</v>
      </c>
      <c r="F9" s="18" t="s">
        <v>86</v>
      </c>
      <c r="G9" s="18" t="s">
        <v>87</v>
      </c>
      <c r="H9" s="18" t="s">
        <v>88</v>
      </c>
      <c r="I9" s="18" t="s">
        <v>89</v>
      </c>
    </row>
    <row r="10" spans="1:15" x14ac:dyDescent="0.25">
      <c r="B10" s="19" t="s">
        <v>82</v>
      </c>
      <c r="C10" s="19" t="s">
        <v>84</v>
      </c>
      <c r="D10" s="21">
        <v>570868.54</v>
      </c>
      <c r="E10" s="21">
        <v>1169</v>
      </c>
      <c r="F10" s="21">
        <v>294463.8</v>
      </c>
      <c r="G10" s="21">
        <v>3260.33</v>
      </c>
      <c r="H10" s="21">
        <v>0</v>
      </c>
      <c r="I10" s="21">
        <v>0</v>
      </c>
    </row>
    <row r="11" spans="1:15" x14ac:dyDescent="0.25">
      <c r="B11" s="19" t="s">
        <v>90</v>
      </c>
      <c r="C11" s="19" t="s">
        <v>93</v>
      </c>
      <c r="D11" s="21">
        <v>4455988.87</v>
      </c>
      <c r="E11" s="21">
        <v>129594.59</v>
      </c>
      <c r="F11" s="21">
        <v>2277463.2000000002</v>
      </c>
      <c r="G11" s="21">
        <v>6010.13</v>
      </c>
      <c r="H11" s="21">
        <v>0</v>
      </c>
      <c r="I11" s="21">
        <v>0</v>
      </c>
    </row>
    <row r="12" spans="1:15" x14ac:dyDescent="0.25">
      <c r="B12" s="19" t="s">
        <v>91</v>
      </c>
      <c r="C12" s="19" t="s">
        <v>94</v>
      </c>
      <c r="D12" s="21">
        <v>5521251.6500000004</v>
      </c>
      <c r="E12" s="21">
        <v>4872009.22</v>
      </c>
      <c r="F12" s="21">
        <v>5553906.9100000001</v>
      </c>
      <c r="G12" s="21">
        <v>3479.04</v>
      </c>
      <c r="H12" s="21">
        <v>0</v>
      </c>
      <c r="I12" s="21">
        <v>0</v>
      </c>
    </row>
    <row r="13" spans="1:15" x14ac:dyDescent="0.25">
      <c r="B13" s="19" t="s">
        <v>92</v>
      </c>
      <c r="C13" s="19" t="s">
        <v>95</v>
      </c>
      <c r="D13" s="21">
        <v>627635.41</v>
      </c>
      <c r="E13" s="21">
        <v>4991633.59</v>
      </c>
      <c r="F13" s="21">
        <v>4263089.2</v>
      </c>
      <c r="G13" s="21">
        <v>1750.11</v>
      </c>
      <c r="H13" s="21">
        <v>0</v>
      </c>
      <c r="I13" s="21">
        <v>0</v>
      </c>
    </row>
    <row r="14" spans="1:15" ht="30.75" thickBot="1" x14ac:dyDescent="0.3">
      <c r="B14" s="20" t="s">
        <v>96</v>
      </c>
      <c r="C14" s="24" t="s">
        <v>97</v>
      </c>
      <c r="D14" s="23">
        <v>122251.17</v>
      </c>
      <c r="E14" s="23">
        <v>4545251.1399999997</v>
      </c>
      <c r="F14" s="23">
        <v>4208556.6500000004</v>
      </c>
      <c r="G14" s="23">
        <v>8779.65</v>
      </c>
      <c r="H14" s="23">
        <v>0</v>
      </c>
      <c r="I14" s="23">
        <v>0</v>
      </c>
    </row>
    <row r="15" spans="1:15" x14ac:dyDescent="0.25">
      <c r="B15" s="19" t="s">
        <v>98</v>
      </c>
      <c r="C15" s="25" t="s">
        <v>99</v>
      </c>
      <c r="D15" s="26">
        <f>SUM(D10:D14)</f>
        <v>11297995.640000001</v>
      </c>
      <c r="E15" s="22">
        <f t="shared" ref="E15:I15" si="1">SUM(E10:E14)</f>
        <v>14539657.539999999</v>
      </c>
      <c r="F15" s="22">
        <f t="shared" si="1"/>
        <v>16597479.76</v>
      </c>
      <c r="G15" s="22">
        <f t="shared" si="1"/>
        <v>23279.260000000002</v>
      </c>
      <c r="H15" s="22">
        <f t="shared" si="1"/>
        <v>0</v>
      </c>
      <c r="I15" s="22">
        <f t="shared" si="1"/>
        <v>0</v>
      </c>
    </row>
    <row r="16" spans="1:15" x14ac:dyDescent="0.25">
      <c r="B16" s="19"/>
      <c r="C16" s="25" t="s">
        <v>358</v>
      </c>
      <c r="D16" s="79">
        <v>11365470.57</v>
      </c>
    </row>
    <row r="17" spans="1:4" x14ac:dyDescent="0.25">
      <c r="B17" s="19"/>
      <c r="D17" s="21"/>
    </row>
    <row r="19" spans="1:4" x14ac:dyDescent="0.25">
      <c r="A19" s="29" t="s">
        <v>103</v>
      </c>
      <c r="B19" s="9" t="s">
        <v>75</v>
      </c>
      <c r="C19" s="9"/>
    </row>
    <row r="20" spans="1:4" x14ac:dyDescent="0.25">
      <c r="A20" s="30" t="s">
        <v>104</v>
      </c>
      <c r="B20" s="32" t="s">
        <v>143</v>
      </c>
    </row>
    <row r="21" spans="1:4" x14ac:dyDescent="0.25">
      <c r="A21" s="30" t="s">
        <v>132</v>
      </c>
      <c r="B21" t="s">
        <v>359</v>
      </c>
    </row>
    <row r="22" spans="1:4" x14ac:dyDescent="0.25">
      <c r="B22" t="s">
        <v>360</v>
      </c>
    </row>
    <row r="25" spans="1:4" x14ac:dyDescent="0.25">
      <c r="A25" t="s">
        <v>101</v>
      </c>
    </row>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opLeftCell="C1" zoomScaleNormal="100" zoomScalePageLayoutView="120" workbookViewId="0">
      <selection activeCell="O1" sqref="O1"/>
    </sheetView>
  </sheetViews>
  <sheetFormatPr defaultColWidth="11.42578125" defaultRowHeight="15" x14ac:dyDescent="0.25"/>
  <cols>
    <col min="2" max="2" width="38.42578125" customWidth="1"/>
    <col min="3" max="3" width="20.140625" bestFit="1" customWidth="1"/>
    <col min="5" max="5" width="20.7109375" customWidth="1"/>
    <col min="8" max="11" width="16" customWidth="1"/>
    <col min="12" max="12" width="16.85546875" customWidth="1"/>
    <col min="13" max="13" width="17.140625" customWidth="1"/>
    <col min="14" max="14" width="13.28515625" customWidth="1"/>
  </cols>
  <sheetData>
    <row r="1" spans="1:15" ht="75" x14ac:dyDescent="0.25">
      <c r="A1" s="2" t="s">
        <v>1</v>
      </c>
      <c r="B1" s="2" t="s">
        <v>2</v>
      </c>
      <c r="C1" s="3" t="s">
        <v>3</v>
      </c>
      <c r="D1" s="2" t="s">
        <v>4</v>
      </c>
      <c r="E1" s="2" t="s">
        <v>102</v>
      </c>
      <c r="F1" s="3" t="s">
        <v>131</v>
      </c>
      <c r="G1" s="4" t="s">
        <v>7</v>
      </c>
      <c r="H1" s="5" t="s">
        <v>8</v>
      </c>
      <c r="I1" s="6" t="s">
        <v>135</v>
      </c>
      <c r="J1" s="14" t="s">
        <v>10</v>
      </c>
      <c r="K1" s="15" t="s">
        <v>11</v>
      </c>
      <c r="L1" s="16" t="s">
        <v>134</v>
      </c>
      <c r="M1" s="16" t="s">
        <v>133</v>
      </c>
      <c r="O1" s="69" t="s">
        <v>519</v>
      </c>
    </row>
    <row r="2" spans="1:15" x14ac:dyDescent="0.25">
      <c r="A2" t="s">
        <v>33</v>
      </c>
      <c r="B2" t="s">
        <v>34</v>
      </c>
      <c r="C2" t="s">
        <v>21</v>
      </c>
      <c r="D2" s="7" t="s">
        <v>16</v>
      </c>
      <c r="F2" s="31">
        <v>42423</v>
      </c>
      <c r="G2" s="27">
        <v>11911</v>
      </c>
      <c r="H2" s="8">
        <v>3.6600000000000001E-2</v>
      </c>
      <c r="I2" s="21">
        <f>SUM(D20:D24,D29:D30)</f>
        <v>479.13</v>
      </c>
      <c r="J2" s="27">
        <v>0</v>
      </c>
      <c r="K2" s="28">
        <v>0</v>
      </c>
      <c r="L2" s="22">
        <v>0</v>
      </c>
      <c r="M2" s="22">
        <f>SUM(L2+I2)</f>
        <v>479.13</v>
      </c>
      <c r="O2" s="54">
        <f>K7-K3</f>
        <v>5.5669999999999997E-2</v>
      </c>
    </row>
    <row r="3" spans="1:15" x14ac:dyDescent="0.25">
      <c r="A3" t="s">
        <v>33</v>
      </c>
      <c r="B3" t="s">
        <v>35</v>
      </c>
      <c r="C3" t="s">
        <v>18</v>
      </c>
      <c r="D3" s="7" t="s">
        <v>16</v>
      </c>
      <c r="E3" s="7" t="s">
        <v>138</v>
      </c>
      <c r="F3" s="31">
        <v>42423</v>
      </c>
      <c r="G3" s="27">
        <v>256272</v>
      </c>
      <c r="H3" s="8">
        <v>0.78752999999999995</v>
      </c>
      <c r="I3" s="21">
        <f>SUM(E20:E23,E29:E30)</f>
        <v>7958898.1400000006</v>
      </c>
      <c r="J3" s="27">
        <v>1277360</v>
      </c>
      <c r="K3" s="183">
        <v>0.45569999999999999</v>
      </c>
      <c r="L3" s="22">
        <f>E28+E31+E32</f>
        <v>16932147.370000001</v>
      </c>
      <c r="M3" s="22">
        <f>SUM(L3+I3)</f>
        <v>24891045.510000002</v>
      </c>
    </row>
    <row r="4" spans="1:15" x14ac:dyDescent="0.25">
      <c r="A4" t="s">
        <v>33</v>
      </c>
      <c r="B4" t="s">
        <v>36</v>
      </c>
      <c r="C4" t="s">
        <v>21</v>
      </c>
      <c r="D4" s="7" t="s">
        <v>16</v>
      </c>
      <c r="E4" s="7" t="s">
        <v>140</v>
      </c>
      <c r="F4" s="31">
        <v>42439</v>
      </c>
      <c r="G4" s="27">
        <v>31474</v>
      </c>
      <c r="H4" s="8">
        <v>9.672E-2</v>
      </c>
      <c r="I4" s="21">
        <f>F23+F29+F30+F33</f>
        <v>4512.4800000000005</v>
      </c>
      <c r="J4" s="27">
        <v>0</v>
      </c>
      <c r="K4" s="183"/>
      <c r="L4" s="22">
        <v>0</v>
      </c>
      <c r="M4" s="22">
        <f t="shared" ref="M4:M15" si="0">SUM(L4+I4)</f>
        <v>4512.4800000000005</v>
      </c>
    </row>
    <row r="5" spans="1:15" x14ac:dyDescent="0.25">
      <c r="A5" t="s">
        <v>33</v>
      </c>
      <c r="B5" t="s">
        <v>37</v>
      </c>
      <c r="C5" t="s">
        <v>21</v>
      </c>
      <c r="D5" s="7" t="s">
        <v>16</v>
      </c>
      <c r="E5" s="7"/>
      <c r="F5" s="31">
        <v>42457</v>
      </c>
      <c r="G5" s="27">
        <v>25756</v>
      </c>
      <c r="H5" s="8">
        <v>7.9149999999999998E-2</v>
      </c>
      <c r="I5" s="21">
        <f>0</f>
        <v>0</v>
      </c>
      <c r="J5" s="27">
        <v>0</v>
      </c>
      <c r="K5" s="183"/>
      <c r="L5" s="22"/>
      <c r="M5" s="22">
        <f t="shared" si="0"/>
        <v>0</v>
      </c>
    </row>
    <row r="6" spans="1:15" x14ac:dyDescent="0.25">
      <c r="A6" t="s">
        <v>33</v>
      </c>
      <c r="B6" t="s">
        <v>38</v>
      </c>
      <c r="C6" t="s">
        <v>21</v>
      </c>
      <c r="D6" s="7" t="s">
        <v>19</v>
      </c>
      <c r="E6" s="35" t="s">
        <v>142</v>
      </c>
      <c r="F6" s="31">
        <v>42423</v>
      </c>
      <c r="G6" s="27">
        <v>136521</v>
      </c>
      <c r="H6" s="8">
        <v>0.19952</v>
      </c>
      <c r="I6" s="21">
        <f>SUM(H20:H24,H29:H30)</f>
        <v>6227342.8000000007</v>
      </c>
      <c r="J6" s="27">
        <v>0</v>
      </c>
      <c r="K6" s="183"/>
      <c r="L6" s="22">
        <f>SUM(H31:H32)</f>
        <v>6485.4699999999993</v>
      </c>
      <c r="M6" s="22">
        <f t="shared" si="0"/>
        <v>6233828.2700000005</v>
      </c>
    </row>
    <row r="7" spans="1:15" x14ac:dyDescent="0.25">
      <c r="A7" s="123" t="s">
        <v>33</v>
      </c>
      <c r="B7" s="123" t="s">
        <v>39</v>
      </c>
      <c r="C7" s="123" t="s">
        <v>15</v>
      </c>
      <c r="D7" s="123" t="s">
        <v>19</v>
      </c>
      <c r="E7" s="123" t="s">
        <v>139</v>
      </c>
      <c r="F7" s="136">
        <v>42423</v>
      </c>
      <c r="G7" s="132">
        <v>236481</v>
      </c>
      <c r="H7" s="133">
        <v>0.34560999999999997</v>
      </c>
      <c r="I7" s="134">
        <f>SUM(I20:I23,I29:I30)</f>
        <v>10066756.43</v>
      </c>
      <c r="J7" s="132">
        <v>1433397</v>
      </c>
      <c r="K7" s="184">
        <v>0.51136999999999999</v>
      </c>
      <c r="L7" s="134">
        <f>I28+I31+I32</f>
        <v>18678614.84</v>
      </c>
      <c r="M7" s="134">
        <f t="shared" si="0"/>
        <v>28745371.27</v>
      </c>
    </row>
    <row r="8" spans="1:15" x14ac:dyDescent="0.25">
      <c r="A8" t="s">
        <v>33</v>
      </c>
      <c r="B8" t="s">
        <v>40</v>
      </c>
      <c r="C8" t="s">
        <v>21</v>
      </c>
      <c r="D8" s="7" t="s">
        <v>19</v>
      </c>
      <c r="E8" s="7" t="s">
        <v>106</v>
      </c>
      <c r="F8" s="31">
        <v>42423</v>
      </c>
      <c r="G8" s="27">
        <v>169620</v>
      </c>
      <c r="H8" s="8">
        <v>0.24789</v>
      </c>
      <c r="I8" s="21">
        <f>SUM(J20:J24,J29:J30)</f>
        <v>8309287.04</v>
      </c>
      <c r="J8" s="27">
        <v>0</v>
      </c>
      <c r="K8" s="183"/>
      <c r="L8" s="22">
        <v>0</v>
      </c>
      <c r="M8" s="22">
        <f t="shared" si="0"/>
        <v>8309287.04</v>
      </c>
    </row>
    <row r="9" spans="1:15" x14ac:dyDescent="0.25">
      <c r="A9" t="s">
        <v>33</v>
      </c>
      <c r="B9" t="s">
        <v>41</v>
      </c>
      <c r="C9" t="s">
        <v>21</v>
      </c>
      <c r="D9" s="7" t="s">
        <v>19</v>
      </c>
      <c r="E9" s="7"/>
      <c r="F9" s="31">
        <v>42423</v>
      </c>
      <c r="G9" s="27">
        <v>141629</v>
      </c>
      <c r="H9" s="8">
        <v>0.20698</v>
      </c>
      <c r="I9" s="21">
        <f>SUM(K20:K24,K29:K30)</f>
        <v>2767819.16</v>
      </c>
      <c r="J9" s="28">
        <v>0</v>
      </c>
      <c r="K9" s="183"/>
      <c r="L9" s="22">
        <v>0</v>
      </c>
      <c r="M9" s="22">
        <f t="shared" si="0"/>
        <v>2767819.16</v>
      </c>
    </row>
    <row r="10" spans="1:15" x14ac:dyDescent="0.25">
      <c r="A10" t="s">
        <v>33</v>
      </c>
      <c r="B10" t="s">
        <v>42</v>
      </c>
      <c r="C10" t="s">
        <v>517</v>
      </c>
      <c r="D10" s="7" t="s">
        <v>25</v>
      </c>
      <c r="E10" s="7"/>
      <c r="F10" s="31">
        <v>42447</v>
      </c>
      <c r="G10" s="27">
        <v>3515</v>
      </c>
      <c r="H10" s="8">
        <v>1</v>
      </c>
      <c r="I10" s="21">
        <v>0</v>
      </c>
      <c r="J10" s="27">
        <v>41154</v>
      </c>
      <c r="K10" s="183">
        <v>1.468E-2</v>
      </c>
      <c r="L10" s="22">
        <v>0</v>
      </c>
      <c r="M10" s="22">
        <f t="shared" si="0"/>
        <v>0</v>
      </c>
    </row>
    <row r="11" spans="1:15" x14ac:dyDescent="0.25">
      <c r="A11" t="s">
        <v>33</v>
      </c>
      <c r="B11" t="s">
        <v>43</v>
      </c>
      <c r="C11" t="s">
        <v>18</v>
      </c>
      <c r="D11" s="7" t="s">
        <v>23</v>
      </c>
      <c r="E11" s="7" t="s">
        <v>141</v>
      </c>
      <c r="F11" s="31"/>
      <c r="G11" s="27"/>
      <c r="H11" s="8">
        <v>7.5199999999999998E-3</v>
      </c>
      <c r="I11" s="21">
        <f>0</f>
        <v>0</v>
      </c>
      <c r="J11" s="27">
        <v>21088</v>
      </c>
      <c r="K11" s="183">
        <v>0.752</v>
      </c>
      <c r="L11" s="22">
        <f>M31</f>
        <v>1408.68</v>
      </c>
      <c r="M11" s="22">
        <f t="shared" si="0"/>
        <v>1408.68</v>
      </c>
    </row>
    <row r="12" spans="1:15" x14ac:dyDescent="0.25">
      <c r="A12" t="s">
        <v>33</v>
      </c>
      <c r="B12" t="s">
        <v>44</v>
      </c>
      <c r="C12" t="s">
        <v>18</v>
      </c>
      <c r="D12" s="7" t="s">
        <v>31</v>
      </c>
      <c r="E12" s="7" t="s">
        <v>106</v>
      </c>
      <c r="F12" s="31"/>
      <c r="G12" s="27"/>
      <c r="H12" s="8">
        <v>1.0710000000000001E-2</v>
      </c>
      <c r="I12" s="21">
        <v>0</v>
      </c>
      <c r="J12" s="27">
        <v>30019</v>
      </c>
      <c r="K12" s="183">
        <f t="shared" ref="K12" si="1">J12/(SUM(J$2:J$15))</f>
        <v>1.0709421108322875E-2</v>
      </c>
      <c r="L12" s="22">
        <f>SUM(N20:N33)</f>
        <v>123287.59</v>
      </c>
      <c r="M12" s="161">
        <f t="shared" si="0"/>
        <v>123287.59</v>
      </c>
    </row>
    <row r="13" spans="1:15" x14ac:dyDescent="0.25">
      <c r="A13" t="s">
        <v>33</v>
      </c>
      <c r="B13" t="s">
        <v>45</v>
      </c>
      <c r="C13" t="s">
        <v>18</v>
      </c>
      <c r="D13" s="7" t="s">
        <v>46</v>
      </c>
      <c r="E13" s="7"/>
      <c r="F13" s="31"/>
      <c r="G13" s="27"/>
      <c r="H13" s="8">
        <v>1.0000000000000001E-5</v>
      </c>
      <c r="I13" s="21">
        <v>0</v>
      </c>
      <c r="J13" s="27">
        <v>22</v>
      </c>
      <c r="K13" s="183">
        <v>1.0000000000000001E-5</v>
      </c>
      <c r="L13" s="22">
        <v>0</v>
      </c>
      <c r="M13" s="22">
        <f t="shared" si="0"/>
        <v>0</v>
      </c>
    </row>
    <row r="14" spans="1:15" x14ac:dyDescent="0.25">
      <c r="A14" t="s">
        <v>33</v>
      </c>
      <c r="B14" t="s">
        <v>47</v>
      </c>
      <c r="C14" t="s">
        <v>18</v>
      </c>
      <c r="D14" s="7" t="s">
        <v>46</v>
      </c>
      <c r="E14" s="7"/>
      <c r="F14" s="31"/>
      <c r="G14" s="27"/>
      <c r="H14" s="8">
        <v>0</v>
      </c>
      <c r="I14" s="21">
        <v>0</v>
      </c>
      <c r="J14" s="27">
        <v>3</v>
      </c>
      <c r="K14" s="183">
        <v>0</v>
      </c>
      <c r="L14" s="22">
        <v>0</v>
      </c>
      <c r="M14" s="22">
        <f t="shared" si="0"/>
        <v>0</v>
      </c>
    </row>
    <row r="15" spans="1:15" x14ac:dyDescent="0.25">
      <c r="A15" t="s">
        <v>33</v>
      </c>
      <c r="B15" t="s">
        <v>48</v>
      </c>
      <c r="C15" t="s">
        <v>18</v>
      </c>
      <c r="D15" s="7" t="s">
        <v>46</v>
      </c>
      <c r="E15" s="7"/>
      <c r="F15" s="31"/>
      <c r="G15" s="27"/>
      <c r="H15" s="8">
        <v>0</v>
      </c>
      <c r="I15" s="21">
        <v>0</v>
      </c>
      <c r="J15" s="128">
        <v>3</v>
      </c>
      <c r="K15" s="183">
        <v>0</v>
      </c>
      <c r="L15" s="22">
        <v>0</v>
      </c>
      <c r="M15" s="124">
        <f t="shared" si="0"/>
        <v>0</v>
      </c>
    </row>
    <row r="16" spans="1:15" x14ac:dyDescent="0.25">
      <c r="D16" s="7"/>
      <c r="E16" s="7"/>
      <c r="F16" s="31"/>
      <c r="G16" s="27"/>
      <c r="H16" s="8"/>
      <c r="I16" s="21"/>
      <c r="J16" s="173">
        <f>SUM(J2:J15)</f>
        <v>2803046</v>
      </c>
      <c r="K16" s="8"/>
      <c r="L16" s="22"/>
      <c r="M16" s="125">
        <f>SUM(M2:M15)</f>
        <v>71077039.13000001</v>
      </c>
    </row>
    <row r="17" spans="2:17" x14ac:dyDescent="0.25">
      <c r="D17" s="7"/>
      <c r="E17" s="7"/>
      <c r="F17" s="31"/>
      <c r="G17" s="27"/>
      <c r="H17" s="8"/>
      <c r="I17" s="21"/>
      <c r="J17" s="27"/>
      <c r="K17" s="8"/>
      <c r="L17" s="22"/>
      <c r="M17" s="22"/>
    </row>
    <row r="18" spans="2:17" x14ac:dyDescent="0.25">
      <c r="J18" s="36"/>
    </row>
    <row r="19" spans="2:17" ht="15.75" thickBot="1" x14ac:dyDescent="0.3">
      <c r="B19" s="18" t="s">
        <v>74</v>
      </c>
      <c r="C19" s="18" t="s">
        <v>83</v>
      </c>
      <c r="D19" s="18" t="s">
        <v>220</v>
      </c>
      <c r="E19" s="18" t="s">
        <v>221</v>
      </c>
      <c r="F19" s="18" t="s">
        <v>222</v>
      </c>
      <c r="G19" s="18" t="s">
        <v>223</v>
      </c>
      <c r="H19" s="18" t="s">
        <v>224</v>
      </c>
      <c r="I19" s="18" t="s">
        <v>225</v>
      </c>
      <c r="J19" s="18" t="s">
        <v>226</v>
      </c>
      <c r="K19" s="18" t="s">
        <v>361</v>
      </c>
      <c r="L19" s="18" t="s">
        <v>362</v>
      </c>
      <c r="M19" s="18" t="s">
        <v>363</v>
      </c>
      <c r="N19" s="18" t="s">
        <v>364</v>
      </c>
      <c r="O19" s="18" t="s">
        <v>365</v>
      </c>
      <c r="P19" s="18" t="s">
        <v>366</v>
      </c>
      <c r="Q19" s="18" t="s">
        <v>367</v>
      </c>
    </row>
    <row r="20" spans="2:17" x14ac:dyDescent="0.25">
      <c r="B20" s="77" t="s">
        <v>368</v>
      </c>
      <c r="C20" s="19"/>
      <c r="D20" s="21">
        <v>0</v>
      </c>
      <c r="E20" s="21">
        <v>2198565.81</v>
      </c>
      <c r="F20" s="21">
        <v>0</v>
      </c>
      <c r="G20" s="21">
        <v>0</v>
      </c>
      <c r="H20" s="21">
        <v>446682.11</v>
      </c>
      <c r="I20" s="21">
        <v>411123.42</v>
      </c>
      <c r="J20" s="21">
        <v>437009.35</v>
      </c>
      <c r="K20" s="21">
        <v>55753.48</v>
      </c>
      <c r="L20" s="21">
        <v>0</v>
      </c>
      <c r="M20" s="21">
        <v>0</v>
      </c>
      <c r="N20" s="21">
        <v>46719.81</v>
      </c>
      <c r="O20" s="21">
        <v>0</v>
      </c>
      <c r="P20" s="21">
        <v>0</v>
      </c>
      <c r="Q20" s="21">
        <v>0</v>
      </c>
    </row>
    <row r="21" spans="2:17" x14ac:dyDescent="0.25">
      <c r="B21" s="77" t="s">
        <v>230</v>
      </c>
      <c r="C21" t="s">
        <v>229</v>
      </c>
      <c r="D21" s="21">
        <v>0</v>
      </c>
      <c r="E21" s="21">
        <v>575603.73</v>
      </c>
      <c r="F21" s="21">
        <v>0</v>
      </c>
      <c r="G21" s="21">
        <v>0</v>
      </c>
      <c r="H21" s="21">
        <v>143463.07999999999</v>
      </c>
      <c r="I21" s="21">
        <v>349499.84</v>
      </c>
      <c r="J21" s="21">
        <v>338067.56</v>
      </c>
      <c r="K21" s="21">
        <v>130079.31</v>
      </c>
      <c r="L21" s="21">
        <v>0</v>
      </c>
      <c r="M21" s="21">
        <v>0</v>
      </c>
      <c r="N21" s="21">
        <v>0</v>
      </c>
      <c r="O21" s="21">
        <v>0</v>
      </c>
      <c r="P21" s="21">
        <v>0</v>
      </c>
      <c r="Q21" s="21">
        <v>0</v>
      </c>
    </row>
    <row r="22" spans="2:17" x14ac:dyDescent="0.25">
      <c r="B22" s="77" t="s">
        <v>231</v>
      </c>
      <c r="C22" s="19" t="s">
        <v>84</v>
      </c>
      <c r="D22" s="21">
        <v>0</v>
      </c>
      <c r="E22" s="21">
        <v>506354.62</v>
      </c>
      <c r="F22" s="21">
        <v>0</v>
      </c>
      <c r="G22" s="21">
        <v>0</v>
      </c>
      <c r="H22" s="21">
        <v>206704.01</v>
      </c>
      <c r="I22" s="21">
        <v>340905.26</v>
      </c>
      <c r="J22" s="21">
        <v>510459.64</v>
      </c>
      <c r="K22" s="21">
        <v>183718.59</v>
      </c>
      <c r="L22" s="21">
        <v>0</v>
      </c>
      <c r="M22" s="21">
        <v>0</v>
      </c>
      <c r="N22" s="21">
        <v>0</v>
      </c>
      <c r="O22" s="21">
        <v>0</v>
      </c>
      <c r="P22" s="21">
        <v>0</v>
      </c>
      <c r="Q22" s="21">
        <v>0</v>
      </c>
    </row>
    <row r="23" spans="2:17" x14ac:dyDescent="0.25">
      <c r="B23" s="77" t="s">
        <v>234</v>
      </c>
      <c r="C23" t="s">
        <v>93</v>
      </c>
      <c r="D23" s="21">
        <v>379.13</v>
      </c>
      <c r="E23" s="21">
        <v>738885.25</v>
      </c>
      <c r="F23" s="21">
        <v>2579.2800000000002</v>
      </c>
      <c r="G23" s="21">
        <v>0</v>
      </c>
      <c r="H23" s="21">
        <v>2028687.09</v>
      </c>
      <c r="I23" s="21">
        <v>2912476.11</v>
      </c>
      <c r="J23" s="21">
        <v>2651621.1800000002</v>
      </c>
      <c r="K23" s="21">
        <v>632854.9</v>
      </c>
      <c r="L23" s="21">
        <v>0</v>
      </c>
      <c r="M23" s="21">
        <v>0</v>
      </c>
      <c r="N23" s="21">
        <v>0</v>
      </c>
      <c r="O23" s="21">
        <v>0</v>
      </c>
      <c r="P23" s="21">
        <v>0</v>
      </c>
      <c r="Q23" s="21">
        <v>0</v>
      </c>
    </row>
    <row r="24" spans="2:17" x14ac:dyDescent="0.25">
      <c r="B24" s="77" t="s">
        <v>369</v>
      </c>
      <c r="C24" s="48" t="s">
        <v>233</v>
      </c>
      <c r="D24" s="21">
        <v>0</v>
      </c>
      <c r="E24" s="21">
        <v>0</v>
      </c>
      <c r="F24" s="21">
        <v>0</v>
      </c>
      <c r="G24" s="21">
        <v>0</v>
      </c>
      <c r="H24" s="21">
        <v>1327.62</v>
      </c>
      <c r="I24" s="21">
        <v>0</v>
      </c>
      <c r="J24" s="21">
        <v>39312.5</v>
      </c>
      <c r="K24" s="21">
        <v>12740.15</v>
      </c>
      <c r="L24" s="21">
        <v>0</v>
      </c>
      <c r="M24" s="21">
        <v>0</v>
      </c>
      <c r="N24" s="21">
        <v>0</v>
      </c>
      <c r="O24" s="21">
        <v>0</v>
      </c>
      <c r="P24" s="21">
        <v>0</v>
      </c>
      <c r="Q24" s="21">
        <v>0</v>
      </c>
    </row>
    <row r="25" spans="2:17" x14ac:dyDescent="0.25">
      <c r="B25" s="77" t="s">
        <v>370</v>
      </c>
      <c r="C25" s="48"/>
      <c r="D25" s="21">
        <v>0</v>
      </c>
      <c r="E25" s="21">
        <v>0</v>
      </c>
      <c r="F25" s="21">
        <v>0</v>
      </c>
      <c r="G25" s="21">
        <v>0</v>
      </c>
      <c r="H25" s="21">
        <v>0</v>
      </c>
      <c r="I25" s="21">
        <v>0</v>
      </c>
      <c r="J25" s="21">
        <v>0</v>
      </c>
      <c r="K25" s="21">
        <v>0</v>
      </c>
      <c r="L25" s="21">
        <v>0</v>
      </c>
      <c r="M25" s="21">
        <v>0</v>
      </c>
      <c r="N25" s="21">
        <v>297.27</v>
      </c>
      <c r="O25" s="21">
        <v>0</v>
      </c>
      <c r="P25" s="21">
        <v>0</v>
      </c>
      <c r="Q25" s="21">
        <v>0</v>
      </c>
    </row>
    <row r="26" spans="2:17" x14ac:dyDescent="0.25">
      <c r="B26" s="77" t="s">
        <v>371</v>
      </c>
      <c r="C26" s="48"/>
      <c r="D26" s="21">
        <v>0</v>
      </c>
      <c r="E26" s="21">
        <v>0</v>
      </c>
      <c r="F26" s="21">
        <v>0</v>
      </c>
      <c r="G26" s="21">
        <v>0</v>
      </c>
      <c r="H26" s="21">
        <v>0</v>
      </c>
      <c r="I26" s="21">
        <v>0</v>
      </c>
      <c r="J26" s="21">
        <v>0</v>
      </c>
      <c r="K26" s="21">
        <v>0</v>
      </c>
      <c r="L26" s="21">
        <v>0</v>
      </c>
      <c r="M26" s="21">
        <v>0</v>
      </c>
      <c r="N26" s="21">
        <v>1162.8</v>
      </c>
      <c r="O26" s="21">
        <v>0</v>
      </c>
      <c r="P26" s="21">
        <v>0</v>
      </c>
      <c r="Q26" s="21">
        <v>0</v>
      </c>
    </row>
    <row r="27" spans="2:17" x14ac:dyDescent="0.25">
      <c r="B27" s="77" t="s">
        <v>372</v>
      </c>
      <c r="C27" s="48"/>
      <c r="D27" s="21">
        <v>0</v>
      </c>
      <c r="E27" s="21">
        <v>0</v>
      </c>
      <c r="F27" s="21">
        <v>0</v>
      </c>
      <c r="G27" s="21">
        <v>0</v>
      </c>
      <c r="H27" s="21">
        <v>0</v>
      </c>
      <c r="I27" s="21">
        <v>0</v>
      </c>
      <c r="J27" s="21">
        <v>0</v>
      </c>
      <c r="K27" s="21">
        <v>0</v>
      </c>
      <c r="L27" s="21">
        <v>0</v>
      </c>
      <c r="M27" s="21">
        <v>0</v>
      </c>
      <c r="N27" s="21">
        <v>9651.92</v>
      </c>
      <c r="O27" s="21">
        <v>0</v>
      </c>
      <c r="P27" s="21">
        <v>0</v>
      </c>
      <c r="Q27" s="21">
        <v>0</v>
      </c>
    </row>
    <row r="28" spans="2:17" x14ac:dyDescent="0.25">
      <c r="B28" s="77" t="s">
        <v>235</v>
      </c>
      <c r="C28" s="48"/>
      <c r="D28" s="21">
        <v>0</v>
      </c>
      <c r="E28" s="21">
        <v>6167267.1900000004</v>
      </c>
      <c r="F28" s="21">
        <v>0</v>
      </c>
      <c r="G28" s="21">
        <v>0</v>
      </c>
      <c r="H28" s="21">
        <v>0</v>
      </c>
      <c r="I28" s="21">
        <v>4706362.76</v>
      </c>
      <c r="J28" s="21">
        <v>0</v>
      </c>
      <c r="K28" s="21">
        <v>0</v>
      </c>
      <c r="L28" s="21">
        <v>0</v>
      </c>
      <c r="M28" s="21">
        <v>0</v>
      </c>
      <c r="N28" s="21">
        <v>41105.480000000003</v>
      </c>
      <c r="O28" s="21">
        <v>0</v>
      </c>
      <c r="P28" s="21">
        <v>0</v>
      </c>
      <c r="Q28" s="21">
        <v>0</v>
      </c>
    </row>
    <row r="29" spans="2:17" x14ac:dyDescent="0.25">
      <c r="B29" s="77" t="s">
        <v>232</v>
      </c>
      <c r="C29" s="19" t="s">
        <v>227</v>
      </c>
      <c r="D29" s="21">
        <v>0</v>
      </c>
      <c r="E29" s="21">
        <v>486342.66</v>
      </c>
      <c r="F29" s="21">
        <v>889.99</v>
      </c>
      <c r="G29" s="21">
        <v>0</v>
      </c>
      <c r="H29" s="21">
        <v>1905570.66</v>
      </c>
      <c r="I29" s="21">
        <v>4058052.39</v>
      </c>
      <c r="J29" s="21">
        <v>2957288.78</v>
      </c>
      <c r="K29" s="21">
        <v>1481440.53</v>
      </c>
      <c r="L29" s="21">
        <v>0</v>
      </c>
      <c r="M29" s="21">
        <v>0</v>
      </c>
      <c r="N29" s="21">
        <v>0</v>
      </c>
      <c r="O29" s="21">
        <v>0</v>
      </c>
      <c r="P29" s="21">
        <v>0</v>
      </c>
      <c r="Q29" s="21">
        <v>0</v>
      </c>
    </row>
    <row r="30" spans="2:17" x14ac:dyDescent="0.25">
      <c r="B30" s="77" t="s">
        <v>219</v>
      </c>
      <c r="C30" s="19" t="s">
        <v>228</v>
      </c>
      <c r="D30" s="80">
        <v>100</v>
      </c>
      <c r="E30" s="80">
        <v>3453146.07</v>
      </c>
      <c r="F30" s="80">
        <v>900</v>
      </c>
      <c r="G30" s="80">
        <v>0</v>
      </c>
      <c r="H30" s="80">
        <v>1494908.23</v>
      </c>
      <c r="I30" s="80">
        <v>1994699.41</v>
      </c>
      <c r="J30" s="80">
        <v>1375528.03</v>
      </c>
      <c r="K30" s="80">
        <v>271232.2</v>
      </c>
      <c r="L30" s="80">
        <v>0</v>
      </c>
      <c r="M30" s="80">
        <v>0</v>
      </c>
      <c r="N30" s="80">
        <v>0</v>
      </c>
      <c r="O30" s="80">
        <v>0</v>
      </c>
      <c r="P30" s="80">
        <v>0</v>
      </c>
      <c r="Q30" s="80">
        <v>0</v>
      </c>
    </row>
    <row r="31" spans="2:17" x14ac:dyDescent="0.25">
      <c r="B31" s="77" t="s">
        <v>373</v>
      </c>
      <c r="C31" s="19"/>
      <c r="D31" s="80">
        <v>0</v>
      </c>
      <c r="E31" s="80">
        <v>7922335.1500000004</v>
      </c>
      <c r="F31" s="80">
        <v>0</v>
      </c>
      <c r="G31" s="80">
        <v>0</v>
      </c>
      <c r="H31" s="80">
        <v>3025.97</v>
      </c>
      <c r="I31" s="80">
        <v>8639004.3499999996</v>
      </c>
      <c r="J31" s="80">
        <v>0</v>
      </c>
      <c r="K31" s="80">
        <v>0</v>
      </c>
      <c r="L31" s="80">
        <v>0</v>
      </c>
      <c r="M31" s="80">
        <v>1408.68</v>
      </c>
      <c r="N31" s="80">
        <v>22703.5</v>
      </c>
      <c r="O31" s="80">
        <v>0</v>
      </c>
      <c r="P31" s="80">
        <v>0</v>
      </c>
      <c r="Q31" s="80">
        <v>0</v>
      </c>
    </row>
    <row r="32" spans="2:17" x14ac:dyDescent="0.25">
      <c r="B32" s="77" t="s">
        <v>374</v>
      </c>
      <c r="C32" s="19"/>
      <c r="D32" s="80">
        <v>0</v>
      </c>
      <c r="E32" s="80">
        <v>2842545.03</v>
      </c>
      <c r="F32" s="80">
        <v>0</v>
      </c>
      <c r="G32" s="80">
        <v>0</v>
      </c>
      <c r="H32" s="80">
        <v>3459.5</v>
      </c>
      <c r="I32" s="80">
        <v>5333247.7300000004</v>
      </c>
      <c r="J32" s="80">
        <v>0</v>
      </c>
      <c r="K32" s="80">
        <v>0</v>
      </c>
      <c r="L32" s="80">
        <v>0</v>
      </c>
      <c r="M32" s="80">
        <v>0</v>
      </c>
      <c r="N32" s="80">
        <v>0</v>
      </c>
      <c r="O32" s="80">
        <v>0</v>
      </c>
      <c r="P32" s="80">
        <v>0</v>
      </c>
      <c r="Q32" s="80">
        <v>0</v>
      </c>
    </row>
    <row r="33" spans="2:17" ht="15.75" thickBot="1" x14ac:dyDescent="0.3">
      <c r="B33" s="81" t="s">
        <v>375</v>
      </c>
      <c r="C33" s="24"/>
      <c r="D33" s="23">
        <v>0</v>
      </c>
      <c r="E33" s="23">
        <v>0</v>
      </c>
      <c r="F33" s="23">
        <v>143.21</v>
      </c>
      <c r="G33" s="23">
        <v>0</v>
      </c>
      <c r="H33" s="23">
        <v>0</v>
      </c>
      <c r="I33" s="23">
        <v>0</v>
      </c>
      <c r="J33" s="23">
        <v>0</v>
      </c>
      <c r="K33" s="23">
        <v>0</v>
      </c>
      <c r="L33" s="23">
        <v>0</v>
      </c>
      <c r="M33" s="23">
        <v>0</v>
      </c>
      <c r="N33" s="23">
        <v>1646.81</v>
      </c>
      <c r="O33" s="23">
        <v>0</v>
      </c>
      <c r="P33" s="23">
        <v>0</v>
      </c>
      <c r="Q33" s="23">
        <v>0</v>
      </c>
    </row>
    <row r="34" spans="2:17" x14ac:dyDescent="0.25">
      <c r="B34" s="19" t="s">
        <v>98</v>
      </c>
      <c r="C34" s="25" t="s">
        <v>99</v>
      </c>
      <c r="D34" s="22">
        <f t="shared" ref="D34:O34" si="2">SUM(D20:D33)</f>
        <v>479.13</v>
      </c>
      <c r="E34" s="22">
        <f t="shared" si="2"/>
        <v>24891045.510000005</v>
      </c>
      <c r="F34" s="22">
        <f t="shared" si="2"/>
        <v>4512.4800000000005</v>
      </c>
      <c r="G34" s="22">
        <f t="shared" si="2"/>
        <v>0</v>
      </c>
      <c r="H34" s="22">
        <f t="shared" si="2"/>
        <v>6233828.2700000005</v>
      </c>
      <c r="I34" s="22">
        <f t="shared" si="2"/>
        <v>28745371.27</v>
      </c>
      <c r="J34" s="22">
        <f t="shared" si="2"/>
        <v>8309287.04</v>
      </c>
      <c r="K34" s="22">
        <f t="shared" si="2"/>
        <v>2767819.16</v>
      </c>
      <c r="L34" s="22">
        <f t="shared" si="2"/>
        <v>0</v>
      </c>
      <c r="M34" s="22">
        <f t="shared" si="2"/>
        <v>1408.68</v>
      </c>
      <c r="N34" s="22">
        <f t="shared" si="2"/>
        <v>123287.59</v>
      </c>
      <c r="O34" s="22">
        <f t="shared" si="2"/>
        <v>0</v>
      </c>
      <c r="P34" s="22">
        <f>SUM(P20:P32)</f>
        <v>0</v>
      </c>
      <c r="Q34" s="22">
        <f>SUM(Q20:Q32)</f>
        <v>0</v>
      </c>
    </row>
    <row r="35" spans="2:17" x14ac:dyDescent="0.25">
      <c r="C35" s="25" t="s">
        <v>236</v>
      </c>
    </row>
    <row r="39" spans="2:17" ht="16.5" x14ac:dyDescent="0.25">
      <c r="B39" s="82"/>
    </row>
    <row r="44" spans="2:17" x14ac:dyDescent="0.25">
      <c r="B44" t="s">
        <v>376</v>
      </c>
    </row>
    <row r="45" spans="2:17" x14ac:dyDescent="0.25">
      <c r="B45" t="s">
        <v>144</v>
      </c>
    </row>
    <row r="46" spans="2:17" x14ac:dyDescent="0.25">
      <c r="B46" t="s">
        <v>145</v>
      </c>
    </row>
    <row r="48" spans="2:17" x14ac:dyDescent="0.25">
      <c r="B48" t="s">
        <v>377</v>
      </c>
    </row>
    <row r="49" spans="2:2" x14ac:dyDescent="0.25">
      <c r="B49" t="s">
        <v>378</v>
      </c>
    </row>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opLeftCell="D4" workbookViewId="0">
      <selection activeCell="O4" sqref="O4"/>
    </sheetView>
  </sheetViews>
  <sheetFormatPr defaultColWidth="11.42578125" defaultRowHeight="15" x14ac:dyDescent="0.25"/>
  <cols>
    <col min="2" max="2" width="24.85546875" bestFit="1" customWidth="1"/>
    <col min="3" max="3" width="17.85546875" customWidth="1"/>
    <col min="4" max="4" width="15.42578125" customWidth="1"/>
    <col min="5" max="5" width="45.7109375" bestFit="1" customWidth="1"/>
    <col min="6" max="6" width="18.42578125" customWidth="1"/>
    <col min="7" max="7" width="22.42578125" bestFit="1" customWidth="1"/>
    <col min="8" max="8" width="23.28515625" bestFit="1" customWidth="1"/>
    <col min="9" max="9" width="13.7109375" customWidth="1"/>
    <col min="10" max="10" width="13.85546875" customWidth="1"/>
    <col min="12" max="12" width="15.42578125" customWidth="1"/>
    <col min="13" max="13" width="15.85546875" customWidth="1"/>
  </cols>
  <sheetData>
    <row r="1" spans="1:15" x14ac:dyDescent="0.25">
      <c r="A1" s="73" t="s">
        <v>354</v>
      </c>
      <c r="B1" s="73"/>
      <c r="C1" s="73"/>
      <c r="D1" s="76"/>
    </row>
    <row r="2" spans="1:15" x14ac:dyDescent="0.25">
      <c r="A2" s="74" t="s">
        <v>355</v>
      </c>
      <c r="B2" s="75"/>
      <c r="C2" s="75"/>
      <c r="D2" s="76"/>
    </row>
    <row r="3" spans="1:15" ht="75" x14ac:dyDescent="0.25">
      <c r="A3" s="2" t="s">
        <v>1</v>
      </c>
      <c r="B3" s="2" t="s">
        <v>2</v>
      </c>
      <c r="C3" s="3" t="s">
        <v>3</v>
      </c>
      <c r="D3" s="2" t="s">
        <v>4</v>
      </c>
      <c r="E3" s="2" t="s">
        <v>444</v>
      </c>
      <c r="F3" s="3" t="s">
        <v>6</v>
      </c>
      <c r="G3" s="4" t="s">
        <v>7</v>
      </c>
      <c r="H3" s="5" t="s">
        <v>8</v>
      </c>
      <c r="I3" s="6" t="s">
        <v>9</v>
      </c>
      <c r="J3" s="6" t="s">
        <v>10</v>
      </c>
      <c r="K3" s="5" t="s">
        <v>11</v>
      </c>
      <c r="L3" s="1" t="s">
        <v>12</v>
      </c>
      <c r="M3" s="1" t="s">
        <v>13</v>
      </c>
      <c r="O3" s="69" t="s">
        <v>519</v>
      </c>
    </row>
    <row r="4" spans="1:15" x14ac:dyDescent="0.25">
      <c r="A4" s="123" t="s">
        <v>49</v>
      </c>
      <c r="B4" s="123" t="s">
        <v>50</v>
      </c>
      <c r="C4" s="123" t="s">
        <v>15</v>
      </c>
      <c r="D4" s="123" t="s">
        <v>16</v>
      </c>
      <c r="E4" s="123" t="s">
        <v>331</v>
      </c>
      <c r="F4" s="131">
        <v>41492</v>
      </c>
      <c r="G4" s="132">
        <v>111675</v>
      </c>
      <c r="H4" s="133">
        <v>0.9122358457428994</v>
      </c>
      <c r="I4" s="134">
        <v>597857.39999999956</v>
      </c>
      <c r="J4" s="132">
        <v>255933</v>
      </c>
      <c r="K4" s="133">
        <f>J4/SUM(J$4:J$8)</f>
        <v>0.50245994974085129</v>
      </c>
      <c r="L4" s="134">
        <v>2677903.7500000009</v>
      </c>
      <c r="M4" s="135">
        <f t="shared" ref="M4:M11" si="0">SUM(I4)+L4</f>
        <v>3275761.1500000004</v>
      </c>
      <c r="O4" s="54">
        <f>K4-K6</f>
        <v>3.8907648814198226E-2</v>
      </c>
    </row>
    <row r="5" spans="1:15" x14ac:dyDescent="0.25">
      <c r="A5" t="s">
        <v>49</v>
      </c>
      <c r="B5" t="s">
        <v>51</v>
      </c>
      <c r="C5" t="s">
        <v>21</v>
      </c>
      <c r="D5" t="s">
        <v>16</v>
      </c>
      <c r="E5" t="s">
        <v>330</v>
      </c>
      <c r="F5" s="49"/>
      <c r="G5" s="27">
        <v>10744</v>
      </c>
      <c r="H5" s="8">
        <f>G5/(G5+G4)</f>
        <v>8.7764154257100616E-2</v>
      </c>
      <c r="I5" s="60">
        <v>0</v>
      </c>
      <c r="J5" s="63"/>
      <c r="K5" s="27">
        <v>0</v>
      </c>
      <c r="L5" s="60">
        <v>0</v>
      </c>
      <c r="M5" s="60">
        <f t="shared" si="0"/>
        <v>0</v>
      </c>
    </row>
    <row r="6" spans="1:15" x14ac:dyDescent="0.25">
      <c r="A6" t="s">
        <v>49</v>
      </c>
      <c r="B6" t="s">
        <v>52</v>
      </c>
      <c r="C6" t="s">
        <v>18</v>
      </c>
      <c r="D6" t="s">
        <v>19</v>
      </c>
      <c r="E6" t="s">
        <v>328</v>
      </c>
      <c r="F6" s="49">
        <v>42233</v>
      </c>
      <c r="G6" s="27">
        <v>111348</v>
      </c>
      <c r="H6" s="8">
        <v>0.76292926247704662</v>
      </c>
      <c r="I6" s="60">
        <v>1399669.9400000002</v>
      </c>
      <c r="J6" s="27">
        <v>236115</v>
      </c>
      <c r="K6" s="8">
        <f>J6/SUM(J$4:J$8)</f>
        <v>0.46355230092665306</v>
      </c>
      <c r="L6" s="60">
        <v>7168861.9400000153</v>
      </c>
      <c r="M6" s="60">
        <f t="shared" si="0"/>
        <v>8568531.8800000157</v>
      </c>
    </row>
    <row r="7" spans="1:15" x14ac:dyDescent="0.25">
      <c r="A7" t="s">
        <v>49</v>
      </c>
      <c r="B7" t="s">
        <v>326</v>
      </c>
      <c r="C7" t="s">
        <v>21</v>
      </c>
      <c r="D7" t="s">
        <v>19</v>
      </c>
      <c r="E7" t="s">
        <v>327</v>
      </c>
      <c r="F7" s="49"/>
      <c r="G7" s="27">
        <v>34600</v>
      </c>
      <c r="H7" s="8">
        <f>G7/(G7+G6)</f>
        <v>0.23707073752295338</v>
      </c>
      <c r="I7" s="60">
        <v>1300</v>
      </c>
      <c r="J7" s="27">
        <v>0</v>
      </c>
      <c r="K7" s="27">
        <v>0</v>
      </c>
      <c r="L7" s="21"/>
      <c r="M7" s="60">
        <f t="shared" si="0"/>
        <v>1300</v>
      </c>
    </row>
    <row r="8" spans="1:15" x14ac:dyDescent="0.25">
      <c r="A8" t="s">
        <v>49</v>
      </c>
      <c r="B8" t="s">
        <v>443</v>
      </c>
      <c r="C8" t="s">
        <v>18</v>
      </c>
      <c r="D8" t="s">
        <v>25</v>
      </c>
      <c r="E8" t="s">
        <v>107</v>
      </c>
      <c r="F8" s="49"/>
      <c r="G8" s="27">
        <v>0</v>
      </c>
      <c r="H8" s="27">
        <v>0</v>
      </c>
      <c r="I8" s="60">
        <v>0</v>
      </c>
      <c r="J8" s="27">
        <v>17312</v>
      </c>
      <c r="K8" s="8">
        <f>J8/SUM(J$4:J$8)</f>
        <v>3.3987749332495681E-2</v>
      </c>
      <c r="L8" s="21">
        <v>1085.21</v>
      </c>
      <c r="M8" s="60">
        <f t="shared" si="0"/>
        <v>1085.21</v>
      </c>
    </row>
    <row r="9" spans="1:15" x14ac:dyDescent="0.25">
      <c r="A9" t="s">
        <v>49</v>
      </c>
      <c r="B9" t="s">
        <v>439</v>
      </c>
      <c r="C9" t="s">
        <v>335</v>
      </c>
      <c r="D9" t="s">
        <v>19</v>
      </c>
      <c r="E9" t="s">
        <v>329</v>
      </c>
      <c r="F9" s="49">
        <v>41975</v>
      </c>
      <c r="G9" s="27"/>
      <c r="H9" s="27"/>
      <c r="I9" s="66">
        <v>432.81999999999994</v>
      </c>
      <c r="J9" s="27"/>
      <c r="K9" s="8"/>
      <c r="L9" s="21"/>
      <c r="M9" s="60">
        <f t="shared" si="0"/>
        <v>432.81999999999994</v>
      </c>
    </row>
    <row r="10" spans="1:15" x14ac:dyDescent="0.25">
      <c r="A10" t="s">
        <v>49</v>
      </c>
      <c r="B10" t="s">
        <v>442</v>
      </c>
      <c r="C10" t="s">
        <v>336</v>
      </c>
      <c r="D10" t="s">
        <v>334</v>
      </c>
      <c r="G10" s="27"/>
      <c r="H10" s="27"/>
      <c r="I10" s="60">
        <v>0</v>
      </c>
      <c r="J10" s="27"/>
      <c r="K10" s="8"/>
      <c r="L10" s="60">
        <v>0</v>
      </c>
      <c r="M10" s="60">
        <f t="shared" si="0"/>
        <v>0</v>
      </c>
    </row>
    <row r="11" spans="1:15" x14ac:dyDescent="0.25">
      <c r="A11" t="s">
        <v>49</v>
      </c>
      <c r="B11" t="s">
        <v>332</v>
      </c>
      <c r="C11" t="s">
        <v>336</v>
      </c>
      <c r="D11" t="s">
        <v>25</v>
      </c>
      <c r="F11" s="49">
        <v>41247</v>
      </c>
      <c r="G11" s="27"/>
      <c r="H11" s="27"/>
      <c r="I11" s="60">
        <v>535.1</v>
      </c>
      <c r="J11" s="27"/>
      <c r="K11" s="8"/>
      <c r="L11" s="60">
        <v>0</v>
      </c>
      <c r="M11" s="60">
        <f t="shared" si="0"/>
        <v>535.1</v>
      </c>
    </row>
    <row r="12" spans="1:15" x14ac:dyDescent="0.25">
      <c r="A12" t="s">
        <v>49</v>
      </c>
      <c r="B12" t="s">
        <v>333</v>
      </c>
      <c r="C12" t="s">
        <v>336</v>
      </c>
      <c r="D12" t="s">
        <v>31</v>
      </c>
      <c r="G12" s="27"/>
      <c r="H12" s="27"/>
      <c r="I12" s="21"/>
      <c r="J12" s="27"/>
      <c r="K12" s="8"/>
      <c r="L12" s="21"/>
      <c r="M12" s="21"/>
    </row>
    <row r="13" spans="1:15" x14ac:dyDescent="0.25">
      <c r="B13" t="s">
        <v>445</v>
      </c>
      <c r="D13" t="s">
        <v>19</v>
      </c>
      <c r="G13" s="27"/>
      <c r="H13" s="27"/>
      <c r="I13" s="21"/>
      <c r="J13" s="172"/>
      <c r="K13" s="8"/>
      <c r="L13" s="128"/>
      <c r="M13" s="128"/>
    </row>
    <row r="14" spans="1:15" x14ac:dyDescent="0.25">
      <c r="G14" s="27"/>
      <c r="H14" s="27"/>
      <c r="I14" s="21"/>
      <c r="J14" s="27">
        <f>SUM(J4:J13)</f>
        <v>509360</v>
      </c>
      <c r="K14" s="8"/>
      <c r="L14" s="68" t="s">
        <v>218</v>
      </c>
      <c r="M14" s="72">
        <f>SUM(M4:M12)</f>
        <v>11847646.160000017</v>
      </c>
    </row>
    <row r="15" spans="1:15" x14ac:dyDescent="0.25">
      <c r="A15" t="s">
        <v>441</v>
      </c>
      <c r="G15" s="27"/>
      <c r="H15" s="27"/>
      <c r="I15" s="21"/>
      <c r="J15" s="27"/>
      <c r="K15" s="8"/>
      <c r="L15" s="21"/>
      <c r="M15" s="21"/>
    </row>
    <row r="16" spans="1:15" x14ac:dyDescent="0.25">
      <c r="A16" s="191" t="s">
        <v>440</v>
      </c>
      <c r="B16" s="191"/>
      <c r="C16" s="191"/>
      <c r="D16" s="191"/>
      <c r="E16" s="191"/>
      <c r="F16" s="191"/>
      <c r="G16" s="27"/>
      <c r="H16" s="27"/>
      <c r="I16" s="21"/>
      <c r="J16" s="27"/>
      <c r="K16" s="8"/>
      <c r="L16" s="21"/>
      <c r="M16" s="21"/>
    </row>
    <row r="17" spans="1:14" x14ac:dyDescent="0.25">
      <c r="A17" t="s">
        <v>457</v>
      </c>
      <c r="G17" s="27"/>
      <c r="H17" s="27"/>
      <c r="I17" s="21"/>
      <c r="J17" s="27"/>
      <c r="K17" s="8"/>
      <c r="L17" s="21"/>
      <c r="M17" s="21"/>
    </row>
    <row r="18" spans="1:14" x14ac:dyDescent="0.25">
      <c r="A18" s="191" t="s">
        <v>458</v>
      </c>
      <c r="B18" s="191"/>
      <c r="C18" s="191"/>
      <c r="D18" s="191"/>
      <c r="E18" s="191"/>
      <c r="F18" s="191"/>
      <c r="G18" s="27"/>
      <c r="H18" s="27"/>
      <c r="I18" s="21"/>
      <c r="J18" s="27"/>
      <c r="K18" s="8"/>
      <c r="L18" s="21"/>
      <c r="M18" s="21"/>
    </row>
    <row r="19" spans="1:14" x14ac:dyDescent="0.25">
      <c r="A19" s="76" t="s">
        <v>459</v>
      </c>
      <c r="B19" s="76"/>
      <c r="C19" s="76"/>
      <c r="D19" s="76"/>
      <c r="E19" s="76"/>
      <c r="F19" s="76"/>
      <c r="G19" s="27"/>
      <c r="H19" s="27"/>
      <c r="I19" s="21"/>
      <c r="J19" s="27"/>
      <c r="K19" s="8"/>
      <c r="L19" s="21"/>
      <c r="M19" s="21"/>
    </row>
    <row r="20" spans="1:14" x14ac:dyDescent="0.25">
      <c r="A20" s="121" t="s">
        <v>460</v>
      </c>
      <c r="B20" s="121"/>
      <c r="C20" s="121"/>
      <c r="D20" s="121"/>
      <c r="E20" s="121"/>
      <c r="F20" s="121"/>
      <c r="G20" s="27"/>
      <c r="H20" s="27"/>
      <c r="I20" s="21"/>
      <c r="J20" s="27"/>
      <c r="K20" s="8"/>
      <c r="L20" s="21"/>
      <c r="M20" s="21"/>
    </row>
    <row r="22" spans="1:14" ht="30.75" thickBot="1" x14ac:dyDescent="0.3">
      <c r="B22" s="70" t="s">
        <v>74</v>
      </c>
      <c r="C22" s="70" t="s">
        <v>323</v>
      </c>
      <c r="D22" s="70" t="s">
        <v>324</v>
      </c>
      <c r="E22" s="70" t="s">
        <v>312</v>
      </c>
      <c r="F22" s="70" t="s">
        <v>313</v>
      </c>
      <c r="G22" s="71"/>
      <c r="H22" s="70" t="s">
        <v>338</v>
      </c>
      <c r="I22" s="70" t="s">
        <v>339</v>
      </c>
      <c r="J22" s="70" t="s">
        <v>340</v>
      </c>
      <c r="K22" s="69"/>
      <c r="L22" s="122" t="s">
        <v>338</v>
      </c>
      <c r="M22" s="122" t="s">
        <v>345</v>
      </c>
      <c r="N22" s="122" t="s">
        <v>346</v>
      </c>
    </row>
    <row r="23" spans="1:14" x14ac:dyDescent="0.25">
      <c r="B23" t="s">
        <v>305</v>
      </c>
      <c r="E23" s="65">
        <v>71644.56</v>
      </c>
      <c r="F23" s="65">
        <v>0</v>
      </c>
      <c r="G23" s="65"/>
      <c r="H23" t="s">
        <v>337</v>
      </c>
      <c r="I23" s="61">
        <v>0</v>
      </c>
      <c r="J23" s="61">
        <v>0</v>
      </c>
      <c r="L23" t="s">
        <v>348</v>
      </c>
      <c r="M23" s="60">
        <v>0</v>
      </c>
      <c r="N23" s="60">
        <v>0</v>
      </c>
    </row>
    <row r="24" spans="1:14" x14ac:dyDescent="0.25">
      <c r="B24" t="s">
        <v>306</v>
      </c>
      <c r="E24" s="64">
        <v>166033.67000000001</v>
      </c>
      <c r="F24" s="64">
        <v>0</v>
      </c>
      <c r="G24" s="64"/>
      <c r="H24" t="s">
        <v>341</v>
      </c>
      <c r="I24" s="61">
        <v>81.849999999999994</v>
      </c>
      <c r="J24" s="61">
        <v>0</v>
      </c>
      <c r="L24" t="s">
        <v>347</v>
      </c>
      <c r="M24" s="60">
        <v>0</v>
      </c>
      <c r="N24" s="60">
        <v>0</v>
      </c>
    </row>
    <row r="25" spans="1:14" x14ac:dyDescent="0.25">
      <c r="B25" t="s">
        <v>307</v>
      </c>
      <c r="E25" s="64">
        <v>175313.08</v>
      </c>
      <c r="F25" s="64">
        <v>0</v>
      </c>
      <c r="G25" s="64"/>
      <c r="H25" t="s">
        <v>342</v>
      </c>
      <c r="I25" s="61">
        <v>259.5</v>
      </c>
      <c r="J25" s="61">
        <v>0</v>
      </c>
      <c r="L25" t="s">
        <v>349</v>
      </c>
      <c r="M25" s="60">
        <v>0</v>
      </c>
      <c r="N25" s="60">
        <v>0</v>
      </c>
    </row>
    <row r="26" spans="1:14" x14ac:dyDescent="0.25">
      <c r="B26" t="s">
        <v>322</v>
      </c>
      <c r="E26" s="65">
        <v>80574.34</v>
      </c>
      <c r="F26" s="65">
        <v>0</v>
      </c>
      <c r="G26" s="65"/>
      <c r="H26" t="s">
        <v>343</v>
      </c>
      <c r="I26" s="61">
        <v>81.849999999999994</v>
      </c>
      <c r="J26" s="61">
        <v>0</v>
      </c>
      <c r="L26" t="s">
        <v>350</v>
      </c>
      <c r="M26" s="60">
        <v>0</v>
      </c>
      <c r="N26" s="60">
        <v>0</v>
      </c>
    </row>
    <row r="27" spans="1:14" x14ac:dyDescent="0.25">
      <c r="B27" t="s">
        <v>309</v>
      </c>
      <c r="E27" s="65">
        <v>347709.07</v>
      </c>
      <c r="F27" s="65">
        <v>0</v>
      </c>
      <c r="G27" s="65"/>
      <c r="H27" t="s">
        <v>344</v>
      </c>
      <c r="I27" s="61">
        <v>111.9</v>
      </c>
      <c r="J27" s="61">
        <v>0</v>
      </c>
      <c r="L27" t="s">
        <v>351</v>
      </c>
      <c r="M27" s="60">
        <v>0</v>
      </c>
      <c r="N27" s="60">
        <v>0</v>
      </c>
    </row>
    <row r="28" spans="1:14" x14ac:dyDescent="0.25">
      <c r="B28" t="s">
        <v>308</v>
      </c>
      <c r="E28" s="65">
        <v>238926.06</v>
      </c>
      <c r="F28" s="65">
        <v>0</v>
      </c>
      <c r="G28" s="65"/>
      <c r="I28" s="61"/>
      <c r="J28" s="61"/>
      <c r="L28" t="s">
        <v>229</v>
      </c>
      <c r="M28" s="60">
        <v>0</v>
      </c>
      <c r="N28" s="60">
        <v>0</v>
      </c>
    </row>
    <row r="29" spans="1:14" x14ac:dyDescent="0.25">
      <c r="B29" t="s">
        <v>310</v>
      </c>
      <c r="E29" s="64">
        <v>110121.66</v>
      </c>
      <c r="F29" s="64">
        <v>0</v>
      </c>
      <c r="G29" s="64"/>
      <c r="I29" s="61"/>
      <c r="J29" s="61"/>
      <c r="L29" t="s">
        <v>352</v>
      </c>
      <c r="M29" s="60">
        <v>0</v>
      </c>
      <c r="N29" s="60">
        <v>0</v>
      </c>
    </row>
    <row r="30" spans="1:14" x14ac:dyDescent="0.25">
      <c r="B30" t="s">
        <v>311</v>
      </c>
      <c r="E30" s="64">
        <v>207123.18</v>
      </c>
      <c r="F30" s="64">
        <v>246195.32</v>
      </c>
      <c r="G30" s="64"/>
      <c r="I30" s="61"/>
      <c r="J30" s="61"/>
      <c r="L30" t="s">
        <v>353</v>
      </c>
      <c r="M30" s="60">
        <v>0</v>
      </c>
      <c r="N30" s="60">
        <v>0</v>
      </c>
    </row>
    <row r="31" spans="1:14" x14ac:dyDescent="0.25">
      <c r="B31" t="s">
        <v>314</v>
      </c>
      <c r="E31" s="64">
        <v>0</v>
      </c>
      <c r="F31" s="64">
        <v>38090.559999999998</v>
      </c>
      <c r="G31" s="64"/>
      <c r="I31" s="61"/>
      <c r="J31" s="61"/>
      <c r="M31" s="60"/>
      <c r="N31" s="60"/>
    </row>
    <row r="32" spans="1:14" x14ac:dyDescent="0.25">
      <c r="B32" t="s">
        <v>315</v>
      </c>
      <c r="E32" s="65">
        <v>2224.3200000000002</v>
      </c>
      <c r="F32" s="64">
        <v>734418.89</v>
      </c>
      <c r="G32" s="64"/>
      <c r="I32" s="61"/>
      <c r="J32" s="61"/>
      <c r="M32" s="60"/>
      <c r="N32" s="60"/>
    </row>
    <row r="33" spans="2:14" x14ac:dyDescent="0.25">
      <c r="B33" t="s">
        <v>316</v>
      </c>
      <c r="E33" s="66">
        <v>0</v>
      </c>
      <c r="F33" s="66">
        <v>641694.27</v>
      </c>
      <c r="G33" s="66"/>
      <c r="I33" s="61"/>
      <c r="J33" s="61"/>
      <c r="M33" s="60"/>
      <c r="N33" s="60"/>
    </row>
    <row r="34" spans="2:14" x14ac:dyDescent="0.25">
      <c r="B34" t="s">
        <v>317</v>
      </c>
      <c r="E34" s="66">
        <v>0</v>
      </c>
      <c r="F34" s="64">
        <v>1773911.03</v>
      </c>
      <c r="G34" s="64"/>
      <c r="I34" s="61"/>
      <c r="J34" s="61"/>
      <c r="M34" s="60"/>
      <c r="N34" s="60"/>
    </row>
    <row r="35" spans="2:14" x14ac:dyDescent="0.25">
      <c r="B35" t="s">
        <v>318</v>
      </c>
      <c r="E35" s="66">
        <v>0</v>
      </c>
      <c r="F35" s="64">
        <v>2079084.68</v>
      </c>
      <c r="G35" s="64"/>
      <c r="I35" s="61"/>
      <c r="J35" s="61"/>
      <c r="M35" s="60"/>
      <c r="N35" s="60"/>
    </row>
    <row r="36" spans="2:14" x14ac:dyDescent="0.25">
      <c r="B36" t="s">
        <v>319</v>
      </c>
      <c r="E36" s="66">
        <v>0</v>
      </c>
      <c r="F36" s="50">
        <v>603093.55000000005</v>
      </c>
      <c r="G36" s="50"/>
      <c r="I36" s="61"/>
      <c r="J36" s="61"/>
      <c r="M36" s="60"/>
      <c r="N36" s="60"/>
    </row>
    <row r="37" spans="2:14" x14ac:dyDescent="0.25">
      <c r="B37" t="s">
        <v>320</v>
      </c>
      <c r="E37" s="66">
        <v>0</v>
      </c>
      <c r="F37" s="50">
        <v>928627.06</v>
      </c>
      <c r="G37" s="50"/>
      <c r="I37" s="61"/>
      <c r="J37" s="61"/>
      <c r="M37" s="60"/>
      <c r="N37" s="60"/>
    </row>
    <row r="38" spans="2:14" x14ac:dyDescent="0.25">
      <c r="B38" t="s">
        <v>321</v>
      </c>
      <c r="E38" s="66">
        <v>0</v>
      </c>
      <c r="F38" s="50">
        <v>123746.58</v>
      </c>
      <c r="G38" s="50"/>
      <c r="I38" s="61"/>
      <c r="J38" s="61"/>
      <c r="M38" s="60"/>
      <c r="N38" s="60"/>
    </row>
    <row r="39" spans="2:14" x14ac:dyDescent="0.25">
      <c r="B39" s="42" t="s">
        <v>218</v>
      </c>
      <c r="E39" s="67">
        <f>SUM(E23:E38)</f>
        <v>1399669.94</v>
      </c>
      <c r="F39" s="67">
        <f>SUM(F23:F38)</f>
        <v>7168861.9399999995</v>
      </c>
      <c r="G39" s="67"/>
      <c r="I39" s="67">
        <f>SUM(I23:I38)</f>
        <v>535.1</v>
      </c>
      <c r="J39" s="67">
        <f>SUM(J23:J38)</f>
        <v>0</v>
      </c>
      <c r="M39" s="72">
        <f>SUM(M23:M38)</f>
        <v>0</v>
      </c>
      <c r="N39" s="72">
        <f>SUM(N23:N38)</f>
        <v>0</v>
      </c>
    </row>
    <row r="40" spans="2:14" x14ac:dyDescent="0.25">
      <c r="B40" s="42" t="s">
        <v>325</v>
      </c>
      <c r="C40" s="67">
        <v>597857.39999999956</v>
      </c>
      <c r="D40" s="68">
        <v>2677903.7500000009</v>
      </c>
      <c r="E40" s="67">
        <v>1399669.9400000002</v>
      </c>
      <c r="F40" s="67">
        <v>7168861.9400000153</v>
      </c>
      <c r="G40" s="67"/>
    </row>
  </sheetData>
  <sheetProtection selectLockedCells="1" selectUnlockedCells="1"/>
  <mergeCells count="2">
    <mergeCell ref="A16:F16"/>
    <mergeCell ref="A18:F18"/>
  </mergeCells>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opLeftCell="C1" workbookViewId="0">
      <selection activeCell="J17" sqref="J17"/>
    </sheetView>
  </sheetViews>
  <sheetFormatPr defaultColWidth="11.42578125" defaultRowHeight="15" x14ac:dyDescent="0.25"/>
  <cols>
    <col min="1" max="1" width="18.85546875" customWidth="1"/>
    <col min="2" max="2" width="16.85546875" customWidth="1"/>
    <col min="3" max="4" width="15.28515625" customWidth="1"/>
    <col min="5" max="5" width="17.42578125" customWidth="1"/>
    <col min="7" max="8" width="14" customWidth="1"/>
    <col min="9" max="9" width="15.7109375" bestFit="1" customWidth="1"/>
    <col min="10" max="10" width="12.5703125" bestFit="1" customWidth="1"/>
    <col min="11" max="11" width="16.140625" bestFit="1" customWidth="1"/>
    <col min="12" max="12" width="14" bestFit="1" customWidth="1"/>
    <col min="13" max="13" width="15.7109375" bestFit="1" customWidth="1"/>
    <col min="14" max="14" width="15.42578125" customWidth="1"/>
  </cols>
  <sheetData>
    <row r="1" spans="1:17" ht="75" x14ac:dyDescent="0.25">
      <c r="A1" s="84" t="s">
        <v>1</v>
      </c>
      <c r="B1" s="84" t="s">
        <v>2</v>
      </c>
      <c r="C1" s="85" t="s">
        <v>3</v>
      </c>
      <c r="D1" s="84" t="s">
        <v>4</v>
      </c>
      <c r="E1" s="84" t="s">
        <v>5</v>
      </c>
      <c r="F1" s="85" t="s">
        <v>6</v>
      </c>
      <c r="G1" s="86" t="s">
        <v>7</v>
      </c>
      <c r="H1" s="87" t="s">
        <v>8</v>
      </c>
      <c r="I1" s="88" t="s">
        <v>9</v>
      </c>
      <c r="J1" s="88" t="s">
        <v>10</v>
      </c>
      <c r="K1" s="87" t="s">
        <v>11</v>
      </c>
      <c r="L1" s="89" t="s">
        <v>12</v>
      </c>
      <c r="M1" s="89" t="s">
        <v>13</v>
      </c>
      <c r="N1" s="35"/>
      <c r="O1" s="69" t="s">
        <v>519</v>
      </c>
      <c r="P1" s="35"/>
      <c r="Q1" s="35"/>
    </row>
    <row r="2" spans="1:17" ht="15.75" x14ac:dyDescent="0.25">
      <c r="A2" s="90" t="s">
        <v>53</v>
      </c>
      <c r="B2" s="17" t="s">
        <v>59</v>
      </c>
      <c r="C2" s="90" t="s">
        <v>21</v>
      </c>
      <c r="D2" s="90" t="s">
        <v>16</v>
      </c>
      <c r="E2" s="90"/>
      <c r="F2" s="90"/>
      <c r="G2" s="91">
        <v>15661</v>
      </c>
      <c r="H2" s="92">
        <v>0.20612817036734801</v>
      </c>
      <c r="I2" s="93">
        <v>516563.00999999995</v>
      </c>
      <c r="J2" s="90"/>
      <c r="K2" s="90"/>
      <c r="L2" s="93">
        <v>54170.720000000001</v>
      </c>
      <c r="M2" s="93">
        <v>570733.73</v>
      </c>
      <c r="N2" s="90"/>
      <c r="O2" s="185">
        <f>K11-K6</f>
        <v>2.2695323116230237E-2</v>
      </c>
      <c r="P2" s="35"/>
      <c r="Q2" s="35"/>
    </row>
    <row r="3" spans="1:17" ht="15.75" x14ac:dyDescent="0.25">
      <c r="A3" s="90" t="s">
        <v>53</v>
      </c>
      <c r="B3" s="17" t="s">
        <v>55</v>
      </c>
      <c r="C3" s="90" t="s">
        <v>21</v>
      </c>
      <c r="D3" s="90" t="s">
        <v>16</v>
      </c>
      <c r="E3" s="90"/>
      <c r="F3" s="90"/>
      <c r="G3" s="91">
        <v>581</v>
      </c>
      <c r="H3" s="92">
        <v>7.6470510812482722E-3</v>
      </c>
      <c r="I3" s="93">
        <v>674.08</v>
      </c>
      <c r="J3" s="90"/>
      <c r="K3" s="90"/>
      <c r="L3" s="93">
        <v>0</v>
      </c>
      <c r="M3" s="93">
        <v>674.08</v>
      </c>
      <c r="N3" s="90"/>
      <c r="O3" s="35"/>
      <c r="P3" s="35"/>
      <c r="Q3" s="35"/>
    </row>
    <row r="4" spans="1:17" ht="15.75" x14ac:dyDescent="0.25">
      <c r="A4" s="90" t="s">
        <v>53</v>
      </c>
      <c r="B4" s="17" t="s">
        <v>56</v>
      </c>
      <c r="C4" s="90" t="s">
        <v>21</v>
      </c>
      <c r="D4" s="90" t="s">
        <v>16</v>
      </c>
      <c r="E4" s="90"/>
      <c r="F4" s="90"/>
      <c r="G4" s="91">
        <v>1130</v>
      </c>
      <c r="H4" s="92">
        <v>1.4872922068520736E-2</v>
      </c>
      <c r="I4" s="93">
        <v>0</v>
      </c>
      <c r="J4" s="90"/>
      <c r="K4" s="90"/>
      <c r="L4" s="93">
        <v>0</v>
      </c>
      <c r="M4" s="93">
        <v>0</v>
      </c>
      <c r="N4" s="90"/>
      <c r="O4" s="35"/>
      <c r="P4" s="35"/>
      <c r="Q4" s="35"/>
    </row>
    <row r="5" spans="1:17" ht="15.75" x14ac:dyDescent="0.25">
      <c r="A5" s="90" t="s">
        <v>53</v>
      </c>
      <c r="B5" s="17" t="s">
        <v>57</v>
      </c>
      <c r="C5" s="90" t="s">
        <v>21</v>
      </c>
      <c r="D5" s="90" t="s">
        <v>16</v>
      </c>
      <c r="E5" s="90"/>
      <c r="F5" s="90"/>
      <c r="G5" s="91">
        <v>19148</v>
      </c>
      <c r="H5" s="92">
        <v>0.25202363873277439</v>
      </c>
      <c r="I5" s="93">
        <v>107097.72999999998</v>
      </c>
      <c r="J5" s="90"/>
      <c r="K5" s="90"/>
      <c r="L5" s="93">
        <v>39.39</v>
      </c>
      <c r="M5" s="93">
        <v>107137.11999999998</v>
      </c>
      <c r="N5" s="90"/>
      <c r="O5" s="35"/>
      <c r="P5" s="35"/>
      <c r="Q5" s="35"/>
    </row>
    <row r="6" spans="1:17" ht="15.75" x14ac:dyDescent="0.25">
      <c r="A6" s="90" t="s">
        <v>53</v>
      </c>
      <c r="B6" s="17" t="s">
        <v>58</v>
      </c>
      <c r="C6" s="90" t="s">
        <v>18</v>
      </c>
      <c r="D6" s="90" t="s">
        <v>16</v>
      </c>
      <c r="E6" s="90"/>
      <c r="F6" s="90"/>
      <c r="G6" s="91">
        <v>39457</v>
      </c>
      <c r="H6" s="92">
        <v>0.51932821775010862</v>
      </c>
      <c r="I6" s="93">
        <v>1054572.22</v>
      </c>
      <c r="J6" s="91">
        <v>337589</v>
      </c>
      <c r="K6" s="94">
        <f>337589/724863</f>
        <v>0.46572800653364843</v>
      </c>
      <c r="L6" s="93">
        <v>698092.51</v>
      </c>
      <c r="M6" s="93">
        <v>1752664.73</v>
      </c>
      <c r="N6" s="94"/>
      <c r="O6" s="35"/>
      <c r="P6" s="35"/>
      <c r="Q6" s="35"/>
    </row>
    <row r="7" spans="1:17" ht="15.75" x14ac:dyDescent="0.25">
      <c r="A7" s="90" t="s">
        <v>53</v>
      </c>
      <c r="B7" s="17" t="s">
        <v>501</v>
      </c>
      <c r="C7" s="90" t="s">
        <v>21</v>
      </c>
      <c r="D7" s="90" t="s">
        <v>19</v>
      </c>
      <c r="E7" s="90"/>
      <c r="F7" s="90"/>
      <c r="G7" s="91">
        <v>33149</v>
      </c>
      <c r="H7" s="92">
        <v>0.40581502111770829</v>
      </c>
      <c r="I7" s="93">
        <v>588434.59</v>
      </c>
      <c r="J7" s="91"/>
      <c r="K7" s="90"/>
      <c r="L7" s="93">
        <v>250185.69</v>
      </c>
      <c r="M7" s="93">
        <v>838620.28</v>
      </c>
      <c r="N7" s="90"/>
      <c r="O7" s="35"/>
      <c r="P7" s="35"/>
      <c r="Q7" s="35"/>
    </row>
    <row r="8" spans="1:17" ht="15.75" x14ac:dyDescent="0.25">
      <c r="A8" s="90" t="s">
        <v>53</v>
      </c>
      <c r="B8" s="17" t="s">
        <v>60</v>
      </c>
      <c r="C8" s="90" t="s">
        <v>21</v>
      </c>
      <c r="D8" s="90" t="s">
        <v>19</v>
      </c>
      <c r="E8" s="90"/>
      <c r="F8" s="90"/>
      <c r="G8" s="91">
        <v>22613</v>
      </c>
      <c r="H8" s="92">
        <v>0.27683173165207808</v>
      </c>
      <c r="I8" s="93">
        <v>278241.01</v>
      </c>
      <c r="J8" s="91"/>
      <c r="K8" s="90"/>
      <c r="L8" s="93">
        <v>0</v>
      </c>
      <c r="M8" s="93">
        <v>278241.01</v>
      </c>
      <c r="N8" s="90"/>
      <c r="O8" s="35"/>
      <c r="P8" s="35"/>
      <c r="Q8" s="35"/>
    </row>
    <row r="9" spans="1:17" ht="15.75" x14ac:dyDescent="0.25">
      <c r="A9" s="90" t="s">
        <v>53</v>
      </c>
      <c r="B9" s="17" t="s">
        <v>61</v>
      </c>
      <c r="C9" s="90" t="s">
        <v>21</v>
      </c>
      <c r="D9" s="90" t="s">
        <v>19</v>
      </c>
      <c r="E9" s="90"/>
      <c r="F9" s="90"/>
      <c r="G9" s="91">
        <v>24408</v>
      </c>
      <c r="H9" s="92">
        <v>0.29880639040215462</v>
      </c>
      <c r="I9" s="93">
        <v>1070747.32</v>
      </c>
      <c r="J9" s="91"/>
      <c r="K9" s="90"/>
      <c r="L9" s="93">
        <v>5711.62</v>
      </c>
      <c r="M9" s="93">
        <v>1076458.9400000002</v>
      </c>
      <c r="N9" s="90"/>
      <c r="O9" s="35"/>
      <c r="P9" s="35"/>
      <c r="Q9" s="35"/>
    </row>
    <row r="10" spans="1:17" ht="15.75" x14ac:dyDescent="0.25">
      <c r="A10" s="90" t="s">
        <v>53</v>
      </c>
      <c r="B10" s="17" t="s">
        <v>62</v>
      </c>
      <c r="C10" s="90" t="s">
        <v>21</v>
      </c>
      <c r="D10" s="90" t="s">
        <v>19</v>
      </c>
      <c r="E10" s="90"/>
      <c r="F10" s="90"/>
      <c r="G10" s="91">
        <v>1515</v>
      </c>
      <c r="H10" s="92">
        <v>1.8546856828059007E-2</v>
      </c>
      <c r="I10" s="93">
        <v>0</v>
      </c>
      <c r="J10" s="91"/>
      <c r="K10" s="90"/>
      <c r="L10" s="93">
        <v>0</v>
      </c>
      <c r="M10" s="93">
        <v>0</v>
      </c>
      <c r="N10" s="90"/>
      <c r="O10" s="35"/>
      <c r="P10" s="35"/>
      <c r="Q10" s="35"/>
    </row>
    <row r="11" spans="1:17" ht="15.75" x14ac:dyDescent="0.25">
      <c r="A11" s="138" t="s">
        <v>53</v>
      </c>
      <c r="B11" s="127" t="s">
        <v>54</v>
      </c>
      <c r="C11" s="138" t="s">
        <v>15</v>
      </c>
      <c r="D11" s="138" t="s">
        <v>19</v>
      </c>
      <c r="E11" s="138"/>
      <c r="F11" s="138"/>
      <c r="G11" s="139">
        <v>36137</v>
      </c>
      <c r="H11" s="140">
        <v>0.44239456448552367</v>
      </c>
      <c r="I11" s="141">
        <v>689104.72</v>
      </c>
      <c r="J11" s="139">
        <v>354040</v>
      </c>
      <c r="K11" s="140">
        <f>354040/724863</f>
        <v>0.48842332964987867</v>
      </c>
      <c r="L11" s="141">
        <v>481013.08999999997</v>
      </c>
      <c r="M11" s="141">
        <v>1170117.81</v>
      </c>
      <c r="N11" s="90"/>
      <c r="O11" s="35"/>
      <c r="P11" s="35"/>
      <c r="Q11" s="35"/>
    </row>
    <row r="12" spans="1:17" ht="15.75" x14ac:dyDescent="0.25">
      <c r="A12" s="90" t="s">
        <v>53</v>
      </c>
      <c r="B12" s="90" t="s">
        <v>64</v>
      </c>
      <c r="C12" s="90" t="s">
        <v>18</v>
      </c>
      <c r="D12" s="90" t="s">
        <v>31</v>
      </c>
      <c r="E12" s="90"/>
      <c r="F12" s="90"/>
      <c r="G12" s="91"/>
      <c r="H12" s="90"/>
      <c r="I12" s="93">
        <v>0</v>
      </c>
      <c r="J12" s="91"/>
      <c r="K12" s="90"/>
      <c r="L12" s="93">
        <v>0</v>
      </c>
      <c r="M12" s="93"/>
      <c r="N12" s="90"/>
      <c r="O12" s="35"/>
      <c r="P12" s="35"/>
      <c r="Q12" s="35"/>
    </row>
    <row r="13" spans="1:17" ht="15.75" x14ac:dyDescent="0.25">
      <c r="A13" s="90" t="s">
        <v>53</v>
      </c>
      <c r="B13" s="90" t="s">
        <v>65</v>
      </c>
      <c r="C13" s="90" t="s">
        <v>18</v>
      </c>
      <c r="D13" s="90" t="s">
        <v>31</v>
      </c>
      <c r="E13" s="90"/>
      <c r="F13" s="90"/>
      <c r="G13" s="91"/>
      <c r="H13" s="90"/>
      <c r="I13" s="93">
        <v>805.53</v>
      </c>
      <c r="J13" s="91"/>
      <c r="K13" s="90"/>
      <c r="L13" s="93">
        <v>0</v>
      </c>
      <c r="M13" s="93">
        <v>805.53</v>
      </c>
      <c r="N13" s="90"/>
      <c r="O13" s="35"/>
      <c r="P13" s="35"/>
      <c r="Q13" s="35"/>
    </row>
    <row r="14" spans="1:17" ht="15.75" x14ac:dyDescent="0.25">
      <c r="A14" s="90" t="s">
        <v>53</v>
      </c>
      <c r="B14" s="90" t="s">
        <v>66</v>
      </c>
      <c r="C14" s="90" t="s">
        <v>18</v>
      </c>
      <c r="D14" s="90" t="s">
        <v>31</v>
      </c>
      <c r="E14" s="90"/>
      <c r="F14" s="90"/>
      <c r="G14" s="91"/>
      <c r="H14" s="90"/>
      <c r="I14" s="93">
        <v>0</v>
      </c>
      <c r="J14" s="91"/>
      <c r="K14" s="90"/>
      <c r="L14" s="93">
        <v>0</v>
      </c>
      <c r="M14" s="93">
        <v>0</v>
      </c>
      <c r="N14" s="90"/>
      <c r="O14" s="35"/>
      <c r="P14" s="35"/>
      <c r="Q14" s="35"/>
    </row>
    <row r="15" spans="1:17" ht="15.75" x14ac:dyDescent="0.25">
      <c r="A15" s="90" t="s">
        <v>53</v>
      </c>
      <c r="B15" s="90" t="s">
        <v>67</v>
      </c>
      <c r="C15" s="90" t="s">
        <v>18</v>
      </c>
      <c r="D15" s="90" t="s">
        <v>25</v>
      </c>
      <c r="E15" s="90"/>
      <c r="F15" s="90"/>
      <c r="G15" s="91"/>
      <c r="H15" s="90"/>
      <c r="I15" s="93">
        <v>0</v>
      </c>
      <c r="J15" s="91">
        <v>31243</v>
      </c>
      <c r="K15" s="94">
        <f>31243/724863</f>
        <v>4.3101937883434527E-2</v>
      </c>
      <c r="L15" s="93">
        <v>0</v>
      </c>
      <c r="M15" s="93">
        <v>0</v>
      </c>
      <c r="N15" s="90"/>
      <c r="O15" s="35"/>
      <c r="P15" s="35"/>
      <c r="Q15" s="35"/>
    </row>
    <row r="16" spans="1:17" ht="15.75" x14ac:dyDescent="0.25">
      <c r="A16" s="90" t="s">
        <v>53</v>
      </c>
      <c r="B16" s="17" t="s">
        <v>63</v>
      </c>
      <c r="C16" s="90"/>
      <c r="D16" s="90"/>
      <c r="E16" s="90"/>
      <c r="F16" s="90"/>
      <c r="G16" s="91">
        <v>366</v>
      </c>
      <c r="H16" s="90"/>
      <c r="I16" s="93">
        <v>0</v>
      </c>
      <c r="J16" s="174">
        <v>1991</v>
      </c>
      <c r="K16" s="94">
        <f>1991/724863</f>
        <v>2.7467259330383811E-3</v>
      </c>
      <c r="L16" s="35">
        <v>0</v>
      </c>
      <c r="M16" s="175">
        <v>0</v>
      </c>
      <c r="N16" s="90"/>
      <c r="O16" s="35"/>
      <c r="P16" s="35"/>
      <c r="Q16" s="35"/>
    </row>
    <row r="17" spans="1:17" ht="15.75" x14ac:dyDescent="0.25">
      <c r="A17" s="90"/>
      <c r="B17" s="17"/>
      <c r="C17" s="90"/>
      <c r="D17" s="90"/>
      <c r="E17" s="90"/>
      <c r="F17" s="90"/>
      <c r="G17" s="91"/>
      <c r="H17" s="90"/>
      <c r="I17" s="93"/>
      <c r="J17" s="91">
        <f>SUM(J2:J16)</f>
        <v>724863</v>
      </c>
      <c r="K17" s="94"/>
      <c r="L17" s="35"/>
      <c r="M17" s="126">
        <f>SUM(M2:M16)</f>
        <v>5795453.2300000014</v>
      </c>
      <c r="N17" s="90"/>
      <c r="O17" s="35"/>
      <c r="P17" s="35"/>
      <c r="Q17" s="35"/>
    </row>
    <row r="18" spans="1:17" ht="15.75" x14ac:dyDescent="0.25">
      <c r="A18" s="90"/>
      <c r="B18" s="90"/>
      <c r="C18" s="95"/>
      <c r="D18" s="90"/>
      <c r="E18" s="90"/>
      <c r="F18" s="90"/>
      <c r="G18" s="90"/>
      <c r="H18" s="90"/>
      <c r="I18" s="90"/>
      <c r="J18" s="90"/>
      <c r="K18" s="90"/>
      <c r="L18" s="90"/>
      <c r="M18" s="90"/>
      <c r="N18" s="90"/>
      <c r="O18" s="35"/>
      <c r="P18" s="35"/>
      <c r="Q18" s="35"/>
    </row>
    <row r="19" spans="1:17" ht="15.75" thickBot="1" x14ac:dyDescent="0.3">
      <c r="A19" s="35"/>
      <c r="B19" s="96" t="s">
        <v>74</v>
      </c>
      <c r="C19" s="96" t="s">
        <v>83</v>
      </c>
      <c r="D19" s="96" t="s">
        <v>379</v>
      </c>
      <c r="E19" s="96" t="s">
        <v>380</v>
      </c>
      <c r="F19" s="96" t="s">
        <v>381</v>
      </c>
      <c r="G19" s="96" t="s">
        <v>382</v>
      </c>
      <c r="H19" s="96" t="s">
        <v>383</v>
      </c>
      <c r="I19" s="96" t="s">
        <v>384</v>
      </c>
      <c r="J19" s="96" t="s">
        <v>385</v>
      </c>
      <c r="K19" s="96" t="s">
        <v>386</v>
      </c>
      <c r="L19" s="96" t="s">
        <v>387</v>
      </c>
      <c r="M19" s="96" t="s">
        <v>388</v>
      </c>
      <c r="N19" s="96" t="s">
        <v>389</v>
      </c>
      <c r="O19" s="96" t="s">
        <v>390</v>
      </c>
      <c r="P19" s="96" t="s">
        <v>391</v>
      </c>
      <c r="Q19" s="96" t="s">
        <v>392</v>
      </c>
    </row>
    <row r="20" spans="1:17" x14ac:dyDescent="0.25">
      <c r="A20" s="35"/>
      <c r="B20" s="97" t="s">
        <v>393</v>
      </c>
      <c r="C20" s="98">
        <v>42543</v>
      </c>
      <c r="D20" s="99">
        <v>168699.4</v>
      </c>
      <c r="E20" s="99">
        <v>0</v>
      </c>
      <c r="F20" s="99">
        <v>0</v>
      </c>
      <c r="G20" s="99">
        <v>0</v>
      </c>
      <c r="H20" s="99">
        <v>324507.90999999997</v>
      </c>
      <c r="I20" s="99">
        <v>0</v>
      </c>
      <c r="J20" s="99">
        <v>0</v>
      </c>
      <c r="K20" s="99">
        <v>0</v>
      </c>
      <c r="L20" s="99">
        <v>0</v>
      </c>
      <c r="M20" s="99">
        <v>0</v>
      </c>
      <c r="N20" s="99">
        <v>0</v>
      </c>
      <c r="O20" s="99">
        <v>0</v>
      </c>
      <c r="P20" s="99">
        <v>0</v>
      </c>
      <c r="Q20" s="99">
        <v>0</v>
      </c>
    </row>
    <row r="21" spans="1:17" x14ac:dyDescent="0.25">
      <c r="A21" s="35"/>
      <c r="B21" s="97" t="s">
        <v>394</v>
      </c>
      <c r="C21" s="98">
        <v>42606</v>
      </c>
      <c r="D21" s="99">
        <v>81452.639999999999</v>
      </c>
      <c r="E21" s="99">
        <v>674.08</v>
      </c>
      <c r="F21" s="99">
        <v>0</v>
      </c>
      <c r="G21" s="99">
        <v>81183.12</v>
      </c>
      <c r="H21" s="99">
        <v>283075.07</v>
      </c>
      <c r="I21" s="99">
        <v>243332.15</v>
      </c>
      <c r="J21" s="99">
        <v>121336.8</v>
      </c>
      <c r="K21" s="99">
        <v>492651.77</v>
      </c>
      <c r="L21" s="99">
        <v>0</v>
      </c>
      <c r="M21" s="99">
        <v>422335.87</v>
      </c>
      <c r="N21" s="99">
        <v>0</v>
      </c>
      <c r="O21" s="99">
        <v>805.53</v>
      </c>
      <c r="P21" s="99">
        <v>0</v>
      </c>
      <c r="Q21" s="100">
        <v>0</v>
      </c>
    </row>
    <row r="22" spans="1:17" x14ac:dyDescent="0.25">
      <c r="A22" s="35"/>
      <c r="B22" s="97" t="s">
        <v>395</v>
      </c>
      <c r="C22" s="98">
        <v>42620</v>
      </c>
      <c r="D22" s="99">
        <v>235183.68</v>
      </c>
      <c r="E22" s="99">
        <v>0</v>
      </c>
      <c r="F22" s="99">
        <v>0</v>
      </c>
      <c r="G22" s="99">
        <v>2267.4299999999998</v>
      </c>
      <c r="H22" s="99">
        <v>319905.46999999997</v>
      </c>
      <c r="I22" s="99">
        <v>221063.3</v>
      </c>
      <c r="J22" s="99">
        <v>101729.35</v>
      </c>
      <c r="K22" s="99">
        <v>309110.61</v>
      </c>
      <c r="L22" s="99">
        <v>0</v>
      </c>
      <c r="M22" s="99">
        <v>187604.15</v>
      </c>
      <c r="N22" s="99">
        <v>0</v>
      </c>
      <c r="O22" s="99">
        <v>0</v>
      </c>
      <c r="P22" s="99">
        <v>0</v>
      </c>
      <c r="Q22" s="99">
        <v>0</v>
      </c>
    </row>
    <row r="23" spans="1:17" x14ac:dyDescent="0.25">
      <c r="A23" s="35"/>
      <c r="B23" s="97" t="s">
        <v>396</v>
      </c>
      <c r="C23" s="98">
        <v>42634</v>
      </c>
      <c r="D23" s="99">
        <v>31227.29</v>
      </c>
      <c r="E23" s="99">
        <v>0</v>
      </c>
      <c r="F23" s="99">
        <v>0</v>
      </c>
      <c r="G23" s="99">
        <v>23647.18</v>
      </c>
      <c r="H23" s="99">
        <v>127083.77</v>
      </c>
      <c r="I23" s="99">
        <v>124039.14</v>
      </c>
      <c r="J23" s="99">
        <v>55174.86</v>
      </c>
      <c r="K23" s="99">
        <v>268984.94</v>
      </c>
      <c r="L23" s="99">
        <v>0</v>
      </c>
      <c r="M23" s="99">
        <v>79164.7</v>
      </c>
      <c r="N23" s="99">
        <v>0</v>
      </c>
      <c r="O23" s="99">
        <v>0</v>
      </c>
      <c r="P23" s="99">
        <v>0</v>
      </c>
      <c r="Q23" s="99">
        <v>0</v>
      </c>
    </row>
    <row r="24" spans="1:17" x14ac:dyDescent="0.25">
      <c r="A24" s="35"/>
      <c r="B24" s="97" t="s">
        <v>397</v>
      </c>
      <c r="C24" s="98">
        <v>42662</v>
      </c>
      <c r="D24" s="99">
        <v>54170.720000000001</v>
      </c>
      <c r="E24" s="99">
        <v>0</v>
      </c>
      <c r="F24" s="99">
        <v>0</v>
      </c>
      <c r="G24" s="99">
        <v>39.39</v>
      </c>
      <c r="H24" s="99">
        <v>293474.69</v>
      </c>
      <c r="I24" s="99">
        <v>0</v>
      </c>
      <c r="J24" s="99">
        <v>0</v>
      </c>
      <c r="K24" s="99">
        <v>5711.62</v>
      </c>
      <c r="L24" s="99">
        <v>0</v>
      </c>
      <c r="M24" s="99">
        <v>86710.28</v>
      </c>
      <c r="N24" s="99">
        <v>0</v>
      </c>
      <c r="O24" s="99">
        <v>0</v>
      </c>
      <c r="P24" s="99">
        <v>0</v>
      </c>
      <c r="Q24" s="99">
        <v>0</v>
      </c>
    </row>
    <row r="25" spans="1:17" x14ac:dyDescent="0.25">
      <c r="A25" s="35"/>
      <c r="B25" s="97" t="s">
        <v>398</v>
      </c>
      <c r="C25" s="98">
        <v>42676</v>
      </c>
      <c r="D25" s="99">
        <v>0</v>
      </c>
      <c r="E25" s="99">
        <v>0</v>
      </c>
      <c r="F25" s="99">
        <v>0</v>
      </c>
      <c r="G25" s="100">
        <v>0</v>
      </c>
      <c r="H25" s="99">
        <v>276836.05</v>
      </c>
      <c r="I25" s="99">
        <v>0</v>
      </c>
      <c r="J25" s="99">
        <v>0</v>
      </c>
      <c r="K25" s="100">
        <v>0</v>
      </c>
      <c r="L25" s="99">
        <v>0</v>
      </c>
      <c r="M25" s="99">
        <v>190128.07</v>
      </c>
      <c r="N25" s="99">
        <v>0</v>
      </c>
      <c r="O25" s="99">
        <v>0</v>
      </c>
      <c r="P25" s="99">
        <v>0</v>
      </c>
      <c r="Q25" s="99">
        <v>0</v>
      </c>
    </row>
    <row r="26" spans="1:17" ht="15.75" thickBot="1" x14ac:dyDescent="0.3">
      <c r="A26" s="35"/>
      <c r="B26" s="101" t="s">
        <v>399</v>
      </c>
      <c r="C26" s="102">
        <v>42690</v>
      </c>
      <c r="D26" s="103">
        <v>0</v>
      </c>
      <c r="E26" s="103">
        <v>0</v>
      </c>
      <c r="F26" s="103">
        <v>0</v>
      </c>
      <c r="G26" s="103">
        <v>0</v>
      </c>
      <c r="H26" s="103">
        <v>127781.77</v>
      </c>
      <c r="I26" s="103">
        <v>250185.69</v>
      </c>
      <c r="J26" s="103">
        <v>0</v>
      </c>
      <c r="K26" s="104">
        <v>0</v>
      </c>
      <c r="L26" s="103">
        <v>0</v>
      </c>
      <c r="M26" s="103">
        <v>204174.74</v>
      </c>
      <c r="N26" s="103">
        <v>0</v>
      </c>
      <c r="O26" s="103">
        <v>0</v>
      </c>
      <c r="P26" s="103">
        <v>0</v>
      </c>
      <c r="Q26" s="103">
        <v>0</v>
      </c>
    </row>
    <row r="27" spans="1:17" x14ac:dyDescent="0.25">
      <c r="A27" s="35"/>
      <c r="B27" s="97" t="s">
        <v>98</v>
      </c>
      <c r="C27" s="97" t="s">
        <v>99</v>
      </c>
      <c r="D27" s="105">
        <v>570733.73</v>
      </c>
      <c r="E27" s="105">
        <v>674.08</v>
      </c>
      <c r="F27" s="105">
        <v>0</v>
      </c>
      <c r="G27" s="105">
        <v>107137.11999999998</v>
      </c>
      <c r="H27" s="105">
        <v>1752664.73</v>
      </c>
      <c r="I27" s="105">
        <v>838620.28</v>
      </c>
      <c r="J27" s="105">
        <v>278241.01</v>
      </c>
      <c r="K27" s="105">
        <v>1076458.9400000002</v>
      </c>
      <c r="L27" s="105">
        <v>0</v>
      </c>
      <c r="M27" s="105">
        <v>1170117.81</v>
      </c>
      <c r="N27" s="105">
        <v>0</v>
      </c>
      <c r="O27" s="105">
        <v>805.53</v>
      </c>
      <c r="P27" s="105">
        <v>0</v>
      </c>
      <c r="Q27" s="105">
        <v>0</v>
      </c>
    </row>
    <row r="28" spans="1:17" x14ac:dyDescent="0.25">
      <c r="A28" s="35"/>
      <c r="B28" s="35"/>
      <c r="C28" s="35"/>
      <c r="D28" s="35"/>
      <c r="E28" s="35"/>
      <c r="F28" s="35"/>
      <c r="G28" s="35"/>
      <c r="H28" s="35"/>
      <c r="I28" s="35"/>
      <c r="J28" s="35"/>
      <c r="K28" s="35"/>
      <c r="L28" s="35"/>
      <c r="M28" s="35"/>
      <c r="N28" s="35"/>
      <c r="O28" s="35"/>
      <c r="P28" s="35"/>
      <c r="Q28" s="35"/>
    </row>
    <row r="29" spans="1:17" x14ac:dyDescent="0.25">
      <c r="A29" s="35"/>
      <c r="B29" s="35"/>
      <c r="C29" s="35"/>
      <c r="D29" s="35"/>
      <c r="E29" s="35"/>
      <c r="F29" s="35"/>
      <c r="G29" s="35"/>
      <c r="H29" s="35"/>
      <c r="I29" s="35"/>
      <c r="J29" s="35"/>
      <c r="K29" s="35"/>
      <c r="L29" s="35"/>
      <c r="M29" s="35"/>
      <c r="N29" s="35"/>
      <c r="O29" s="35"/>
      <c r="P29" s="35"/>
      <c r="Q29" s="35"/>
    </row>
    <row r="30" spans="1:17" x14ac:dyDescent="0.25">
      <c r="A30" s="165" t="s">
        <v>400</v>
      </c>
      <c r="B30" s="35"/>
      <c r="C30" s="35"/>
      <c r="D30" s="35"/>
      <c r="E30" s="35"/>
      <c r="F30" s="35"/>
      <c r="G30" s="35"/>
      <c r="H30" s="35"/>
      <c r="I30" s="35"/>
      <c r="J30" s="35"/>
      <c r="K30" s="35"/>
      <c r="L30" s="35"/>
      <c r="M30" s="35"/>
      <c r="N30" s="35"/>
      <c r="O30" s="35"/>
      <c r="P30" s="35"/>
      <c r="Q30" s="35"/>
    </row>
    <row r="31" spans="1:17" x14ac:dyDescent="0.25">
      <c r="A31" s="35"/>
      <c r="B31" s="35"/>
      <c r="C31" s="35"/>
      <c r="D31" s="35"/>
      <c r="E31" s="35"/>
      <c r="F31" s="35"/>
      <c r="G31" s="35"/>
      <c r="H31" s="35"/>
      <c r="I31" s="35"/>
      <c r="J31" s="35"/>
      <c r="K31" s="35"/>
      <c r="L31" s="35"/>
      <c r="M31" s="35"/>
      <c r="N31" s="35"/>
      <c r="O31" s="35"/>
      <c r="P31" s="35"/>
      <c r="Q31" s="35"/>
    </row>
    <row r="32" spans="1:17" x14ac:dyDescent="0.25">
      <c r="A32" s="35"/>
      <c r="B32" s="35"/>
      <c r="C32" s="35"/>
      <c r="D32" s="35"/>
      <c r="E32" s="35"/>
      <c r="F32" s="35"/>
      <c r="G32" s="35"/>
      <c r="H32" s="35"/>
      <c r="I32" s="35"/>
      <c r="J32" s="35"/>
      <c r="K32" s="35"/>
      <c r="L32" s="35"/>
      <c r="M32" s="35"/>
      <c r="N32" s="35"/>
      <c r="O32" s="35"/>
      <c r="P32" s="35"/>
      <c r="Q32" s="35"/>
    </row>
  </sheetData>
  <sheetProtection selectLockedCells="1" selectUnlockedCells="1"/>
  <hyperlinks>
    <hyperlink ref="A30" r:id="rId1"/>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C1" zoomScaleNormal="100" zoomScalePageLayoutView="130" workbookViewId="0">
      <selection activeCell="N5" sqref="N5"/>
    </sheetView>
  </sheetViews>
  <sheetFormatPr defaultColWidth="11.42578125" defaultRowHeight="15" x14ac:dyDescent="0.25"/>
  <cols>
    <col min="1" max="1" width="14.28515625" customWidth="1"/>
    <col min="2" max="2" width="29.42578125" customWidth="1"/>
    <col min="3" max="3" width="20.140625" bestFit="1" customWidth="1"/>
    <col min="4" max="4" width="15.85546875" customWidth="1"/>
    <col min="5" max="5" width="23.42578125" customWidth="1"/>
    <col min="6" max="6" width="15.28515625" customWidth="1"/>
    <col min="7" max="7" width="15" bestFit="1" customWidth="1"/>
    <col min="9" max="9" width="19.28515625" customWidth="1"/>
    <col min="10" max="10" width="12.7109375" customWidth="1"/>
    <col min="12" max="14" width="21.42578125" customWidth="1"/>
  </cols>
  <sheetData>
    <row r="1" spans="1:15" ht="75" x14ac:dyDescent="0.25">
      <c r="A1" s="2" t="s">
        <v>1</v>
      </c>
      <c r="B1" s="2" t="s">
        <v>2</v>
      </c>
      <c r="C1" s="3" t="s">
        <v>3</v>
      </c>
      <c r="D1" s="2" t="s">
        <v>4</v>
      </c>
      <c r="E1" s="2" t="s">
        <v>5</v>
      </c>
      <c r="F1" s="3" t="s">
        <v>6</v>
      </c>
      <c r="G1" s="4" t="s">
        <v>7</v>
      </c>
      <c r="H1" s="5" t="s">
        <v>8</v>
      </c>
      <c r="I1" s="6" t="s">
        <v>9</v>
      </c>
      <c r="J1" s="6" t="s">
        <v>10</v>
      </c>
      <c r="K1" s="5" t="s">
        <v>11</v>
      </c>
      <c r="L1" s="1" t="s">
        <v>12</v>
      </c>
      <c r="M1" s="1" t="s">
        <v>13</v>
      </c>
      <c r="O1" s="69" t="s">
        <v>519</v>
      </c>
    </row>
    <row r="2" spans="1:15" x14ac:dyDescent="0.25">
      <c r="A2" s="123" t="s">
        <v>73</v>
      </c>
      <c r="B2" s="123" t="s">
        <v>68</v>
      </c>
      <c r="C2" s="123" t="s">
        <v>15</v>
      </c>
      <c r="D2" s="123" t="s">
        <v>16</v>
      </c>
      <c r="E2" s="123"/>
      <c r="F2" s="123"/>
      <c r="G2" s="142">
        <v>710658</v>
      </c>
      <c r="H2" s="133">
        <v>0.68700000000000006</v>
      </c>
      <c r="I2" s="123"/>
      <c r="J2" s="142">
        <v>2309157</v>
      </c>
      <c r="K2" s="133">
        <v>0.49020000000000002</v>
      </c>
      <c r="L2" s="123"/>
      <c r="M2" s="134">
        <f>D16</f>
        <v>24289914.57</v>
      </c>
      <c r="O2" s="54">
        <f>K2-K4</f>
        <v>2.2000000000000353E-3</v>
      </c>
    </row>
    <row r="3" spans="1:15" x14ac:dyDescent="0.25">
      <c r="A3" t="s">
        <v>73</v>
      </c>
      <c r="B3" t="s">
        <v>69</v>
      </c>
      <c r="C3" t="s">
        <v>21</v>
      </c>
      <c r="D3" t="s">
        <v>16</v>
      </c>
      <c r="G3" s="10">
        <v>323774</v>
      </c>
      <c r="H3" s="11">
        <v>0.313</v>
      </c>
      <c r="J3" s="27">
        <v>0</v>
      </c>
      <c r="K3" s="27">
        <v>0</v>
      </c>
      <c r="M3" s="22">
        <f>E16</f>
        <v>241096.51</v>
      </c>
    </row>
    <row r="4" spans="1:15" x14ac:dyDescent="0.25">
      <c r="A4" t="s">
        <v>73</v>
      </c>
      <c r="B4" t="s">
        <v>70</v>
      </c>
      <c r="C4" t="s">
        <v>18</v>
      </c>
      <c r="D4" t="s">
        <v>19</v>
      </c>
      <c r="G4" s="10">
        <v>876885</v>
      </c>
      <c r="H4" s="11">
        <v>0.8175</v>
      </c>
      <c r="J4" s="10">
        <v>2298880</v>
      </c>
      <c r="K4" s="11">
        <v>0.48799999999999999</v>
      </c>
      <c r="M4" s="22">
        <f>F16</f>
        <v>15213285.450000001</v>
      </c>
    </row>
    <row r="5" spans="1:15" x14ac:dyDescent="0.25">
      <c r="A5" t="s">
        <v>73</v>
      </c>
      <c r="B5" t="s">
        <v>71</v>
      </c>
      <c r="C5" t="s">
        <v>21</v>
      </c>
      <c r="D5" t="s">
        <v>19</v>
      </c>
      <c r="G5" s="10">
        <v>113638</v>
      </c>
      <c r="H5" s="11">
        <v>0.10589999999999999</v>
      </c>
      <c r="J5" s="27">
        <v>0</v>
      </c>
      <c r="K5" s="27">
        <v>0</v>
      </c>
      <c r="M5" s="22">
        <f>G16</f>
        <v>52384.53</v>
      </c>
      <c r="N5" s="22"/>
    </row>
    <row r="6" spans="1:15" x14ac:dyDescent="0.25">
      <c r="A6" t="s">
        <v>73</v>
      </c>
      <c r="B6" t="s">
        <v>72</v>
      </c>
      <c r="C6" t="s">
        <v>21</v>
      </c>
      <c r="D6" t="s">
        <v>19</v>
      </c>
      <c r="G6" s="10">
        <v>82132</v>
      </c>
      <c r="H6" s="11">
        <v>7.6600000000000001E-2</v>
      </c>
      <c r="J6" s="27">
        <v>0</v>
      </c>
      <c r="K6" s="27">
        <v>0</v>
      </c>
      <c r="M6" s="22">
        <f>H16</f>
        <v>1587</v>
      </c>
    </row>
    <row r="7" spans="1:15" x14ac:dyDescent="0.25">
      <c r="A7" t="s">
        <v>73</v>
      </c>
      <c r="B7" t="s">
        <v>410</v>
      </c>
      <c r="C7" t="s">
        <v>18</v>
      </c>
      <c r="D7" t="s">
        <v>25</v>
      </c>
      <c r="G7" s="27">
        <v>0</v>
      </c>
      <c r="H7" s="27">
        <v>0</v>
      </c>
      <c r="J7" s="10">
        <v>102977</v>
      </c>
      <c r="K7" s="11">
        <v>2.1899999999999999E-2</v>
      </c>
      <c r="M7" s="166">
        <f>I16</f>
        <v>8920.52</v>
      </c>
    </row>
    <row r="8" spans="1:15" x14ac:dyDescent="0.25">
      <c r="A8" t="s">
        <v>73</v>
      </c>
      <c r="B8" t="s">
        <v>509</v>
      </c>
      <c r="J8" s="128"/>
      <c r="M8" s="128"/>
    </row>
    <row r="9" spans="1:15" x14ac:dyDescent="0.25">
      <c r="J9" s="53">
        <f>SUM(J2:J8)</f>
        <v>4711014</v>
      </c>
      <c r="L9" s="42" t="s">
        <v>446</v>
      </c>
      <c r="M9" s="125">
        <f>SUM(M2:M7)</f>
        <v>39807188.580000006</v>
      </c>
    </row>
    <row r="10" spans="1:15" ht="15.75" thickBot="1" x14ac:dyDescent="0.3">
      <c r="B10" s="18" t="s">
        <v>74</v>
      </c>
      <c r="C10" s="18" t="s">
        <v>83</v>
      </c>
      <c r="D10" s="18" t="s">
        <v>409</v>
      </c>
      <c r="E10" s="18" t="s">
        <v>408</v>
      </c>
      <c r="F10" s="18" t="s">
        <v>407</v>
      </c>
      <c r="G10" s="18" t="s">
        <v>500</v>
      </c>
      <c r="H10" s="110" t="s">
        <v>406</v>
      </c>
      <c r="I10" s="18" t="s">
        <v>405</v>
      </c>
    </row>
    <row r="11" spans="1:15" x14ac:dyDescent="0.25">
      <c r="B11" s="19" t="s">
        <v>368</v>
      </c>
      <c r="C11" s="19" t="s">
        <v>99</v>
      </c>
      <c r="D11" s="21">
        <f>2321940.77-385616</f>
        <v>1936324.77</v>
      </c>
      <c r="E11" s="21">
        <v>181154.48</v>
      </c>
      <c r="F11" s="21">
        <v>0</v>
      </c>
      <c r="G11" s="21">
        <f>52384.53-11469.81-G12</f>
        <v>10197.990000000002</v>
      </c>
      <c r="H11" s="21">
        <f>1587-H12</f>
        <v>1424</v>
      </c>
      <c r="I11" s="60">
        <v>0</v>
      </c>
    </row>
    <row r="12" spans="1:15" x14ac:dyDescent="0.25">
      <c r="B12" s="19" t="s">
        <v>82</v>
      </c>
      <c r="C12" s="49" t="s">
        <v>404</v>
      </c>
      <c r="D12" s="21">
        <v>385616</v>
      </c>
      <c r="E12" s="21">
        <v>18633.259999999998</v>
      </c>
      <c r="F12" s="21">
        <v>598655.64</v>
      </c>
      <c r="G12" s="21">
        <v>30716.73</v>
      </c>
      <c r="H12" s="21">
        <v>163</v>
      </c>
      <c r="I12" s="60">
        <v>290.45</v>
      </c>
    </row>
    <row r="13" spans="1:15" x14ac:dyDescent="0.25">
      <c r="B13" s="19" t="s">
        <v>90</v>
      </c>
      <c r="C13" t="s">
        <v>403</v>
      </c>
      <c r="D13" s="21">
        <v>1394115.34</v>
      </c>
      <c r="E13" s="21">
        <v>40929.08</v>
      </c>
      <c r="F13" s="21">
        <v>1311880.67</v>
      </c>
      <c r="G13" s="21">
        <v>11469.81</v>
      </c>
      <c r="H13" s="21">
        <v>0</v>
      </c>
      <c r="I13" s="60">
        <v>2914.56</v>
      </c>
    </row>
    <row r="14" spans="1:15" x14ac:dyDescent="0.25">
      <c r="B14" s="19" t="s">
        <v>91</v>
      </c>
      <c r="C14" t="s">
        <v>402</v>
      </c>
      <c r="D14" s="21">
        <v>17577094.780000001</v>
      </c>
      <c r="E14" s="21">
        <v>379.69</v>
      </c>
      <c r="F14" s="21">
        <v>10093476.140000001</v>
      </c>
      <c r="G14" s="21">
        <v>0</v>
      </c>
      <c r="H14" s="21">
        <v>0</v>
      </c>
      <c r="I14" s="60">
        <v>4937.32</v>
      </c>
    </row>
    <row r="15" spans="1:15" x14ac:dyDescent="0.25">
      <c r="B15" s="19" t="s">
        <v>92</v>
      </c>
      <c r="C15" t="s">
        <v>401</v>
      </c>
      <c r="D15" s="21">
        <v>2996763.68</v>
      </c>
      <c r="E15" s="21">
        <v>0</v>
      </c>
      <c r="F15" s="161">
        <v>3209273</v>
      </c>
      <c r="G15" s="83">
        <v>0</v>
      </c>
      <c r="H15" s="21">
        <v>0</v>
      </c>
      <c r="I15" s="60">
        <v>778.19</v>
      </c>
    </row>
    <row r="16" spans="1:15" x14ac:dyDescent="0.25">
      <c r="B16" s="109"/>
      <c r="C16" s="108"/>
      <c r="D16" s="107">
        <f>SUM(D11:D15)</f>
        <v>24289914.57</v>
      </c>
      <c r="E16" s="163">
        <f>SUM(E11:E15)</f>
        <v>241096.51</v>
      </c>
      <c r="F16" s="107">
        <f>SUM(F12:F15)</f>
        <v>15213285.450000001</v>
      </c>
      <c r="G16" s="107">
        <f>SUM(G11:G15)</f>
        <v>52384.53</v>
      </c>
      <c r="H16" s="107">
        <f>SUM(H11:H15)</f>
        <v>1587</v>
      </c>
      <c r="I16" s="164">
        <f>SUM(I11:I15)</f>
        <v>8920.52</v>
      </c>
    </row>
    <row r="17" spans="1:9" x14ac:dyDescent="0.25">
      <c r="B17" s="106"/>
      <c r="C17" s="143"/>
      <c r="D17" s="144" t="s">
        <v>498</v>
      </c>
      <c r="E17" s="144" t="s">
        <v>498</v>
      </c>
      <c r="F17" s="144"/>
      <c r="G17" s="144"/>
      <c r="H17" s="144" t="s">
        <v>498</v>
      </c>
      <c r="I17" s="144" t="s">
        <v>498</v>
      </c>
    </row>
    <row r="18" spans="1:9" x14ac:dyDescent="0.25">
      <c r="B18" s="106"/>
      <c r="C18" s="143"/>
      <c r="D18" s="144"/>
      <c r="E18" s="144"/>
      <c r="F18" s="144"/>
      <c r="G18" s="144"/>
      <c r="H18" s="144"/>
      <c r="I18" s="144"/>
    </row>
    <row r="19" spans="1:9" x14ac:dyDescent="0.25">
      <c r="B19" s="106"/>
      <c r="C19" s="143"/>
      <c r="D19" s="144"/>
      <c r="E19" s="144"/>
      <c r="F19" s="144"/>
      <c r="G19" s="144"/>
      <c r="H19" s="144"/>
      <c r="I19" s="144"/>
    </row>
    <row r="20" spans="1:9" x14ac:dyDescent="0.25">
      <c r="A20" t="s">
        <v>499</v>
      </c>
      <c r="B20" s="106"/>
      <c r="C20" s="143"/>
      <c r="D20" s="144"/>
      <c r="E20" s="144"/>
      <c r="F20" s="144"/>
      <c r="G20" s="144"/>
      <c r="H20" s="144"/>
      <c r="I20" s="144"/>
    </row>
    <row r="21" spans="1:9" x14ac:dyDescent="0.25">
      <c r="B21" s="106"/>
      <c r="D21" s="21"/>
      <c r="E21" s="21"/>
      <c r="F21" s="21"/>
      <c r="G21" s="21"/>
      <c r="H21" s="21"/>
    </row>
    <row r="22" spans="1:9" x14ac:dyDescent="0.25">
      <c r="A22" t="s">
        <v>491</v>
      </c>
      <c r="B22" s="106"/>
      <c r="D22" s="21"/>
      <c r="E22" s="21"/>
      <c r="F22" s="21"/>
      <c r="G22" s="21"/>
      <c r="H22" s="21"/>
    </row>
    <row r="23" spans="1:9" x14ac:dyDescent="0.25">
      <c r="A23" t="s">
        <v>486</v>
      </c>
      <c r="B23" s="106"/>
      <c r="D23" s="158" t="s">
        <v>485</v>
      </c>
      <c r="E23" s="21"/>
      <c r="F23" s="21"/>
      <c r="G23" s="21"/>
      <c r="H23" s="21"/>
    </row>
    <row r="24" spans="1:9" x14ac:dyDescent="0.25">
      <c r="A24" t="s">
        <v>488</v>
      </c>
      <c r="B24" s="106"/>
      <c r="D24" s="158" t="s">
        <v>487</v>
      </c>
    </row>
    <row r="25" spans="1:9" x14ac:dyDescent="0.25">
      <c r="A25" t="s">
        <v>489</v>
      </c>
      <c r="B25" s="106"/>
      <c r="D25" s="158" t="s">
        <v>490</v>
      </c>
    </row>
    <row r="26" spans="1:9" x14ac:dyDescent="0.25">
      <c r="A26" t="s">
        <v>494</v>
      </c>
      <c r="D26" s="159" t="s">
        <v>495</v>
      </c>
    </row>
    <row r="27" spans="1:9" x14ac:dyDescent="0.25">
      <c r="A27" t="s">
        <v>492</v>
      </c>
      <c r="B27" s="106"/>
      <c r="D27" s="158" t="s">
        <v>493</v>
      </c>
    </row>
    <row r="28" spans="1:9" x14ac:dyDescent="0.25">
      <c r="A28" s="7" t="s">
        <v>496</v>
      </c>
      <c r="B28" s="157"/>
      <c r="C28" s="106"/>
      <c r="D28" s="160" t="s">
        <v>497</v>
      </c>
      <c r="E28" s="106"/>
      <c r="F28" s="106"/>
      <c r="G28" s="106"/>
      <c r="H28" s="106"/>
    </row>
    <row r="29" spans="1:9" x14ac:dyDescent="0.25">
      <c r="B29" s="106"/>
      <c r="C29" s="106"/>
      <c r="D29" s="106"/>
      <c r="E29" s="106"/>
      <c r="F29" s="106"/>
      <c r="G29" s="106"/>
      <c r="H29" s="106"/>
    </row>
    <row r="30" spans="1:9" x14ac:dyDescent="0.25">
      <c r="B30" s="106"/>
      <c r="C30" s="106"/>
      <c r="D30" s="106"/>
      <c r="E30" s="106"/>
      <c r="F30" s="106"/>
      <c r="G30" s="106"/>
      <c r="H30" s="106"/>
    </row>
    <row r="31" spans="1:9" x14ac:dyDescent="0.25">
      <c r="B31" s="106"/>
      <c r="C31" s="106"/>
      <c r="D31" s="106"/>
      <c r="E31" s="106"/>
      <c r="F31" s="106"/>
      <c r="G31" s="106"/>
      <c r="H31" s="106"/>
    </row>
    <row r="32" spans="1:9" x14ac:dyDescent="0.25">
      <c r="B32" s="106"/>
      <c r="C32" s="106"/>
      <c r="D32" s="106"/>
      <c r="E32" s="106"/>
      <c r="F32" s="106"/>
      <c r="G32" s="106"/>
      <c r="H32" s="106"/>
    </row>
    <row r="33" spans="2:8" x14ac:dyDescent="0.25">
      <c r="B33" s="106"/>
      <c r="C33" s="106"/>
      <c r="D33" s="106"/>
      <c r="E33" s="106"/>
      <c r="F33" s="106"/>
      <c r="G33" s="106"/>
      <c r="H33" s="106"/>
    </row>
  </sheetData>
  <sheetProtection selectLockedCells="1" selectUnlockedCells="1"/>
  <hyperlinks>
    <hyperlink ref="D23" r:id="rId1"/>
    <hyperlink ref="D24" r:id="rId2"/>
    <hyperlink ref="D25" r:id="rId3"/>
    <hyperlink ref="D26" r:id="rId4"/>
    <hyperlink ref="D27" r:id="rId5"/>
    <hyperlink ref="D28" r:id="rId6"/>
  </hyperlinks>
  <pageMargins left="0.78749999999999998" right="0.78749999999999998" top="1.0527777777777778" bottom="1.0527777777777778" header="0.78749999999999998" footer="0.78749999999999998"/>
  <pageSetup firstPageNumber="0" orientation="portrait" horizontalDpi="300" verticalDpi="300" r:id="rId7"/>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election activeCell="J9" sqref="J9"/>
    </sheetView>
  </sheetViews>
  <sheetFormatPr defaultColWidth="11.42578125" defaultRowHeight="15" x14ac:dyDescent="0.25"/>
  <cols>
    <col min="1" max="1" width="17.42578125" customWidth="1"/>
    <col min="2" max="2" width="19" customWidth="1"/>
    <col min="3" max="3" width="17.28515625" customWidth="1"/>
    <col min="4" max="4" width="15.42578125" customWidth="1"/>
    <col min="5" max="5" width="16.42578125" customWidth="1"/>
    <col min="9" max="9" width="14.42578125" customWidth="1"/>
    <col min="12" max="12" width="16" customWidth="1"/>
    <col min="13" max="13" width="14.7109375" customWidth="1"/>
  </cols>
  <sheetData>
    <row r="1" spans="1:15" ht="75" x14ac:dyDescent="0.25">
      <c r="A1" s="84" t="s">
        <v>1</v>
      </c>
      <c r="B1" s="84" t="s">
        <v>2</v>
      </c>
      <c r="C1" s="85" t="s">
        <v>3</v>
      </c>
      <c r="D1" s="84" t="s">
        <v>4</v>
      </c>
      <c r="E1" s="84" t="s">
        <v>5</v>
      </c>
      <c r="F1" s="85" t="s">
        <v>6</v>
      </c>
      <c r="G1" s="86" t="s">
        <v>7</v>
      </c>
      <c r="H1" s="87" t="s">
        <v>8</v>
      </c>
      <c r="I1" s="88" t="s">
        <v>9</v>
      </c>
      <c r="J1" s="88" t="s">
        <v>10</v>
      </c>
      <c r="K1" s="87" t="s">
        <v>11</v>
      </c>
      <c r="L1" s="89" t="s">
        <v>12</v>
      </c>
      <c r="M1" s="89" t="s">
        <v>13</v>
      </c>
      <c r="O1" s="69" t="s">
        <v>519</v>
      </c>
    </row>
    <row r="2" spans="1:15" x14ac:dyDescent="0.25">
      <c r="A2" s="138" t="s">
        <v>152</v>
      </c>
      <c r="B2" s="138" t="s">
        <v>146</v>
      </c>
      <c r="C2" s="138" t="s">
        <v>15</v>
      </c>
      <c r="D2" s="138" t="s">
        <v>19</v>
      </c>
      <c r="E2" s="138"/>
      <c r="F2" s="145">
        <v>42388</v>
      </c>
      <c r="G2" s="139">
        <v>68042</v>
      </c>
      <c r="H2" s="140">
        <v>0.59470000000000001</v>
      </c>
      <c r="I2" s="139">
        <v>0</v>
      </c>
      <c r="J2" s="139">
        <v>259863</v>
      </c>
      <c r="K2" s="140">
        <v>0.76520092697017972</v>
      </c>
      <c r="L2" s="139">
        <v>0</v>
      </c>
      <c r="M2" s="139">
        <v>0</v>
      </c>
      <c r="O2" s="54">
        <f>K2-K5</f>
        <v>0.57128218114787654</v>
      </c>
    </row>
    <row r="3" spans="1:15" x14ac:dyDescent="0.25">
      <c r="A3" s="35" t="s">
        <v>152</v>
      </c>
      <c r="B3" s="35" t="s">
        <v>148</v>
      </c>
      <c r="C3" s="35" t="s">
        <v>21</v>
      </c>
      <c r="D3" s="35" t="s">
        <v>19</v>
      </c>
      <c r="E3" s="35"/>
      <c r="F3" s="98"/>
      <c r="G3" s="111">
        <v>44158</v>
      </c>
      <c r="H3" s="92">
        <v>0.38590000000000002</v>
      </c>
      <c r="I3" s="111">
        <v>0</v>
      </c>
      <c r="J3" s="111">
        <v>0</v>
      </c>
      <c r="K3" s="111">
        <v>0</v>
      </c>
      <c r="L3" s="111">
        <v>0</v>
      </c>
      <c r="M3" s="111">
        <v>0</v>
      </c>
    </row>
    <row r="4" spans="1:15" x14ac:dyDescent="0.25">
      <c r="A4" s="35" t="s">
        <v>152</v>
      </c>
      <c r="B4" s="35" t="s">
        <v>149</v>
      </c>
      <c r="C4" s="35" t="s">
        <v>21</v>
      </c>
      <c r="D4" s="35" t="s">
        <v>19</v>
      </c>
      <c r="E4" s="35"/>
      <c r="F4" s="98"/>
      <c r="G4" s="111">
        <v>2164</v>
      </c>
      <c r="H4" s="92">
        <v>1.89E-2</v>
      </c>
      <c r="I4" s="111">
        <v>0</v>
      </c>
      <c r="J4" s="111">
        <v>0</v>
      </c>
      <c r="K4" s="111">
        <v>0</v>
      </c>
      <c r="L4" s="111">
        <v>0</v>
      </c>
      <c r="M4" s="111">
        <v>0</v>
      </c>
    </row>
    <row r="5" spans="1:15" x14ac:dyDescent="0.25">
      <c r="A5" s="35" t="s">
        <v>152</v>
      </c>
      <c r="B5" s="35" t="s">
        <v>147</v>
      </c>
      <c r="C5" s="35" t="s">
        <v>18</v>
      </c>
      <c r="D5" s="35" t="s">
        <v>151</v>
      </c>
      <c r="E5" s="35"/>
      <c r="F5" s="98"/>
      <c r="G5" s="111">
        <v>17278</v>
      </c>
      <c r="H5" s="92">
        <v>0.99660000000000004</v>
      </c>
      <c r="I5" s="111">
        <v>0</v>
      </c>
      <c r="J5" s="111">
        <v>65855</v>
      </c>
      <c r="K5" s="92">
        <v>0.19391874582230323</v>
      </c>
      <c r="L5" s="111">
        <v>0</v>
      </c>
      <c r="M5" s="111">
        <v>0</v>
      </c>
    </row>
    <row r="6" spans="1:15" x14ac:dyDescent="0.25">
      <c r="A6" s="35" t="s">
        <v>152</v>
      </c>
      <c r="B6" s="35" t="s">
        <v>150</v>
      </c>
      <c r="C6" s="35" t="s">
        <v>18</v>
      </c>
      <c r="D6" s="35" t="s">
        <v>25</v>
      </c>
      <c r="E6" s="35"/>
      <c r="F6" s="98"/>
      <c r="G6" s="111">
        <v>1088</v>
      </c>
      <c r="H6" s="92">
        <v>0.99360000000000004</v>
      </c>
      <c r="I6" s="111">
        <v>0</v>
      </c>
      <c r="J6" s="111">
        <v>13230</v>
      </c>
      <c r="K6" s="92">
        <v>3.8957482457354364E-2</v>
      </c>
      <c r="L6" s="111">
        <v>0</v>
      </c>
      <c r="M6" s="111">
        <v>0</v>
      </c>
    </row>
    <row r="7" spans="1:15" x14ac:dyDescent="0.25">
      <c r="A7" s="35" t="s">
        <v>152</v>
      </c>
      <c r="B7" s="35" t="s">
        <v>153</v>
      </c>
      <c r="C7" s="35" t="s">
        <v>18</v>
      </c>
      <c r="D7" s="35" t="s">
        <v>129</v>
      </c>
      <c r="E7" s="35"/>
      <c r="F7" s="35"/>
      <c r="G7" s="111">
        <v>0</v>
      </c>
      <c r="H7" s="111">
        <v>0</v>
      </c>
      <c r="I7" s="111">
        <v>0</v>
      </c>
      <c r="J7" s="187">
        <v>653</v>
      </c>
      <c r="K7" s="92">
        <v>1.922844750162691E-3</v>
      </c>
      <c r="L7" s="111">
        <v>0</v>
      </c>
      <c r="M7" s="111">
        <v>0</v>
      </c>
    </row>
    <row r="8" spans="1:15" x14ac:dyDescent="0.25">
      <c r="A8" s="35"/>
      <c r="B8" s="35"/>
      <c r="C8" s="35"/>
      <c r="D8" s="35"/>
      <c r="E8" s="35"/>
      <c r="F8" s="35"/>
      <c r="G8" s="35"/>
      <c r="H8" s="35"/>
      <c r="I8" s="35"/>
      <c r="J8" s="188">
        <f>SUM(J2:J7)</f>
        <v>339601</v>
      </c>
      <c r="K8" s="35"/>
      <c r="L8" s="35"/>
      <c r="M8" s="35"/>
    </row>
    <row r="9" spans="1:15" x14ac:dyDescent="0.25">
      <c r="A9" s="35"/>
      <c r="B9" s="35"/>
      <c r="C9" s="35"/>
      <c r="D9" s="35"/>
      <c r="E9" s="35"/>
      <c r="F9" s="35"/>
      <c r="G9" s="35"/>
      <c r="H9" s="35"/>
      <c r="I9" s="35"/>
      <c r="J9" s="35"/>
      <c r="K9" s="35"/>
      <c r="L9" s="35"/>
      <c r="M9" s="35"/>
    </row>
    <row r="10" spans="1:15" x14ac:dyDescent="0.25">
      <c r="A10" s="112" t="s">
        <v>411</v>
      </c>
      <c r="B10" s="35"/>
      <c r="C10" s="35"/>
      <c r="D10" s="35"/>
      <c r="E10" s="35"/>
      <c r="F10" s="35"/>
      <c r="G10" s="35"/>
      <c r="H10" s="35"/>
      <c r="I10" s="35"/>
      <c r="J10" s="35"/>
      <c r="K10" s="35"/>
      <c r="L10" s="35"/>
      <c r="M10" s="35"/>
    </row>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opLeftCell="C1" workbookViewId="0">
      <selection activeCell="O2" sqref="O2"/>
    </sheetView>
  </sheetViews>
  <sheetFormatPr defaultColWidth="11.42578125" defaultRowHeight="15" x14ac:dyDescent="0.25"/>
  <cols>
    <col min="2" max="2" width="23.28515625" customWidth="1"/>
    <col min="3" max="3" width="15.28515625" customWidth="1"/>
    <col min="4" max="4" width="26.42578125" bestFit="1" customWidth="1"/>
    <col min="5" max="5" width="38.85546875" customWidth="1"/>
    <col min="6" max="6" width="12.28515625" customWidth="1"/>
    <col min="7" max="7" width="15" customWidth="1"/>
    <col min="8" max="8" width="13" customWidth="1"/>
    <col min="9" max="9" width="15.5703125" customWidth="1"/>
    <col min="10" max="10" width="14" customWidth="1"/>
    <col min="11" max="11" width="16.140625" customWidth="1"/>
    <col min="12" max="12" width="17.140625" customWidth="1"/>
    <col min="13" max="13" width="15.140625" customWidth="1"/>
    <col min="14" max="14" width="11" customWidth="1"/>
    <col min="16" max="16" width="11.42578125" customWidth="1"/>
  </cols>
  <sheetData>
    <row r="1" spans="1:15" ht="75" x14ac:dyDescent="0.25">
      <c r="A1" s="2" t="s">
        <v>1</v>
      </c>
      <c r="B1" s="2" t="s">
        <v>2</v>
      </c>
      <c r="C1" s="3" t="s">
        <v>3</v>
      </c>
      <c r="D1" s="2" t="s">
        <v>4</v>
      </c>
      <c r="E1" s="2" t="s">
        <v>5</v>
      </c>
      <c r="F1" s="3" t="s">
        <v>6</v>
      </c>
      <c r="G1" s="4" t="s">
        <v>7</v>
      </c>
      <c r="H1" s="5" t="s">
        <v>8</v>
      </c>
      <c r="I1" s="6" t="s">
        <v>9</v>
      </c>
      <c r="J1" s="6" t="s">
        <v>10</v>
      </c>
      <c r="K1" s="5" t="s">
        <v>11</v>
      </c>
      <c r="L1" s="1" t="s">
        <v>12</v>
      </c>
      <c r="M1" s="1" t="s">
        <v>478</v>
      </c>
      <c r="O1" s="69" t="s">
        <v>519</v>
      </c>
    </row>
    <row r="2" spans="1:15" x14ac:dyDescent="0.25">
      <c r="A2" t="s">
        <v>154</v>
      </c>
      <c r="B2" t="s">
        <v>161</v>
      </c>
      <c r="C2" t="s">
        <v>21</v>
      </c>
      <c r="D2" s="7" t="s">
        <v>19</v>
      </c>
      <c r="E2" s="7" t="s">
        <v>455</v>
      </c>
      <c r="F2" s="31">
        <v>42436</v>
      </c>
      <c r="G2" s="27">
        <v>103388</v>
      </c>
      <c r="H2" s="8">
        <f>G2/(G$7+G$10+G$12+G$13+G$2+3020)</f>
        <v>0.2878902214561585</v>
      </c>
      <c r="I2" s="27"/>
      <c r="J2" s="27">
        <v>0</v>
      </c>
      <c r="K2" s="27">
        <v>0</v>
      </c>
      <c r="L2" s="22"/>
      <c r="M2" s="61">
        <v>594051.5900000002</v>
      </c>
      <c r="O2" s="54">
        <f>K5-K13</f>
        <v>7.1641677534857895E-2</v>
      </c>
    </row>
    <row r="3" spans="1:15" x14ac:dyDescent="0.25">
      <c r="A3" t="s">
        <v>154</v>
      </c>
      <c r="B3" t="s">
        <v>167</v>
      </c>
      <c r="C3" t="s">
        <v>21</v>
      </c>
      <c r="D3" s="7" t="s">
        <v>31</v>
      </c>
      <c r="E3" s="7" t="s">
        <v>412</v>
      </c>
      <c r="F3" s="31">
        <v>42437</v>
      </c>
      <c r="G3" s="27">
        <v>6840</v>
      </c>
      <c r="H3" s="8">
        <f>G3/(G3+G15+11460)</f>
        <v>0.24336440617661709</v>
      </c>
      <c r="I3" s="27"/>
      <c r="J3" s="27">
        <v>0</v>
      </c>
      <c r="K3" s="27">
        <v>0</v>
      </c>
      <c r="L3" s="22"/>
      <c r="M3" s="155" t="s">
        <v>304</v>
      </c>
    </row>
    <row r="4" spans="1:15" x14ac:dyDescent="0.25">
      <c r="A4" t="s">
        <v>154</v>
      </c>
      <c r="B4" t="s">
        <v>168</v>
      </c>
      <c r="C4" t="s">
        <v>21</v>
      </c>
      <c r="D4" s="7" t="s">
        <v>151</v>
      </c>
      <c r="E4" s="7" t="s">
        <v>413</v>
      </c>
      <c r="F4" s="31">
        <v>42291</v>
      </c>
      <c r="G4" s="27">
        <v>49313</v>
      </c>
      <c r="H4" s="8">
        <f>G4/(SUM(G$4,G$5,G$6,G$9,G$11,G$14,6595))</f>
        <v>8.2732714595370876E-2</v>
      </c>
      <c r="I4" s="27"/>
      <c r="J4" s="27">
        <v>0</v>
      </c>
      <c r="K4" s="27">
        <v>0</v>
      </c>
      <c r="L4" s="22"/>
      <c r="M4" s="61">
        <v>110677.20000000004</v>
      </c>
    </row>
    <row r="5" spans="1:15" x14ac:dyDescent="0.25">
      <c r="A5" s="123" t="s">
        <v>154</v>
      </c>
      <c r="B5" s="123" t="s">
        <v>158</v>
      </c>
      <c r="C5" s="123" t="s">
        <v>15</v>
      </c>
      <c r="D5" s="123" t="s">
        <v>461</v>
      </c>
      <c r="E5" s="138" t="s">
        <v>105</v>
      </c>
      <c r="F5" s="136">
        <v>42437</v>
      </c>
      <c r="G5" s="132">
        <v>494890</v>
      </c>
      <c r="H5" s="133">
        <f t="shared" ref="H5:H14" si="0">G5/(SUM(G$4,G$5,G$6,G$9,G$11,G$14,6595))</f>
        <v>0.83027990846436217</v>
      </c>
      <c r="I5" s="132"/>
      <c r="J5" s="132">
        <v>985027</v>
      </c>
      <c r="K5" s="133">
        <f>J5/(SUM(J$5:J$18))</f>
        <v>0.50616840506339522</v>
      </c>
      <c r="L5" s="134"/>
      <c r="M5" s="135">
        <v>4358272.34</v>
      </c>
    </row>
    <row r="6" spans="1:15" x14ac:dyDescent="0.25">
      <c r="A6" t="s">
        <v>154</v>
      </c>
      <c r="B6" t="s">
        <v>162</v>
      </c>
      <c r="C6" t="s">
        <v>21</v>
      </c>
      <c r="D6" s="7" t="s">
        <v>151</v>
      </c>
      <c r="E6" s="35" t="s">
        <v>414</v>
      </c>
      <c r="F6" s="31">
        <v>42382</v>
      </c>
      <c r="G6" s="27">
        <v>5636</v>
      </c>
      <c r="H6" s="8">
        <f t="shared" si="0"/>
        <v>9.4555508579788339E-3</v>
      </c>
      <c r="I6" s="27"/>
      <c r="J6" s="27">
        <v>0</v>
      </c>
      <c r="K6" s="27">
        <v>0</v>
      </c>
      <c r="L6" s="22"/>
      <c r="M6" s="61">
        <v>552.93999999999994</v>
      </c>
    </row>
    <row r="7" spans="1:15" x14ac:dyDescent="0.25">
      <c r="A7" t="s">
        <v>154</v>
      </c>
      <c r="B7" t="s">
        <v>163</v>
      </c>
      <c r="C7" t="s">
        <v>21</v>
      </c>
      <c r="D7" s="7" t="s">
        <v>19</v>
      </c>
      <c r="E7" s="35" t="s">
        <v>415</v>
      </c>
      <c r="F7" s="31">
        <v>42378</v>
      </c>
      <c r="G7" s="27">
        <v>41598</v>
      </c>
      <c r="H7" s="8">
        <f>G7/(G$7+G$10+G$12+G$13+G$2+3020)</f>
        <v>0.11583218006087051</v>
      </c>
      <c r="I7" s="27"/>
      <c r="J7" s="27">
        <v>0</v>
      </c>
      <c r="K7" s="27">
        <v>0</v>
      </c>
      <c r="L7" s="22"/>
      <c r="M7" s="61">
        <v>17314.21</v>
      </c>
    </row>
    <row r="8" spans="1:15" x14ac:dyDescent="0.25">
      <c r="A8" t="s">
        <v>154</v>
      </c>
      <c r="B8" t="s">
        <v>480</v>
      </c>
      <c r="C8" t="s">
        <v>129</v>
      </c>
      <c r="D8" s="7" t="s">
        <v>19</v>
      </c>
      <c r="E8" s="35" t="s">
        <v>416</v>
      </c>
      <c r="F8" s="31">
        <v>42433</v>
      </c>
      <c r="G8" s="27">
        <v>0</v>
      </c>
      <c r="H8" s="27">
        <v>0</v>
      </c>
      <c r="I8" s="27"/>
      <c r="J8" s="27">
        <v>0</v>
      </c>
      <c r="K8" s="27">
        <v>0</v>
      </c>
      <c r="L8" s="22"/>
      <c r="M8" s="155" t="s">
        <v>304</v>
      </c>
    </row>
    <row r="9" spans="1:15" x14ac:dyDescent="0.25">
      <c r="A9" t="s">
        <v>154</v>
      </c>
      <c r="B9" t="s">
        <v>171</v>
      </c>
      <c r="C9" t="s">
        <v>21</v>
      </c>
      <c r="D9" s="7" t="s">
        <v>151</v>
      </c>
      <c r="E9" s="35" t="s">
        <v>417</v>
      </c>
      <c r="F9" s="31">
        <v>42396</v>
      </c>
      <c r="G9" s="27">
        <v>10147</v>
      </c>
      <c r="H9" s="8">
        <f t="shared" si="0"/>
        <v>1.7023682497500216E-2</v>
      </c>
      <c r="I9" s="27"/>
      <c r="J9" s="27">
        <v>0</v>
      </c>
      <c r="K9" s="27">
        <v>0</v>
      </c>
      <c r="L9" s="22"/>
      <c r="M9" s="155" t="s">
        <v>304</v>
      </c>
    </row>
    <row r="10" spans="1:15" x14ac:dyDescent="0.25">
      <c r="A10" t="s">
        <v>154</v>
      </c>
      <c r="B10" t="s">
        <v>172</v>
      </c>
      <c r="C10" t="s">
        <v>21</v>
      </c>
      <c r="D10" s="7" t="s">
        <v>19</v>
      </c>
      <c r="E10" s="35" t="s">
        <v>418</v>
      </c>
      <c r="F10" s="31">
        <v>42356</v>
      </c>
      <c r="G10" s="27">
        <v>4290</v>
      </c>
      <c r="H10" s="8">
        <f>G10/(G$7+G$10+G$12+G$13+G$2+3020)</f>
        <v>1.194576788454095E-2</v>
      </c>
      <c r="I10" s="27"/>
      <c r="J10" s="27">
        <v>0</v>
      </c>
      <c r="K10" s="27">
        <v>0</v>
      </c>
      <c r="L10" s="22"/>
      <c r="M10" s="155" t="s">
        <v>304</v>
      </c>
    </row>
    <row r="11" spans="1:15" x14ac:dyDescent="0.25">
      <c r="A11" t="s">
        <v>154</v>
      </c>
      <c r="B11" t="s">
        <v>173</v>
      </c>
      <c r="C11" t="s">
        <v>21</v>
      </c>
      <c r="D11" s="7" t="s">
        <v>151</v>
      </c>
      <c r="E11" s="35" t="s">
        <v>419</v>
      </c>
      <c r="F11" s="31">
        <v>42326</v>
      </c>
      <c r="G11" s="27">
        <v>13363</v>
      </c>
      <c r="H11" s="8">
        <f t="shared" si="0"/>
        <v>2.2419184903330582E-2</v>
      </c>
      <c r="I11" s="27"/>
      <c r="J11" s="27">
        <v>0</v>
      </c>
      <c r="K11" s="27">
        <v>0</v>
      </c>
      <c r="L11" s="22"/>
      <c r="M11" s="155" t="s">
        <v>304</v>
      </c>
    </row>
    <row r="12" spans="1:15" x14ac:dyDescent="0.25">
      <c r="A12" t="s">
        <v>154</v>
      </c>
      <c r="B12" t="s">
        <v>174</v>
      </c>
      <c r="C12" t="s">
        <v>21</v>
      </c>
      <c r="D12" s="7" t="s">
        <v>19</v>
      </c>
      <c r="E12" s="35" t="s">
        <v>420</v>
      </c>
      <c r="F12" s="31">
        <v>42272</v>
      </c>
      <c r="G12" s="27">
        <v>35669</v>
      </c>
      <c r="H12" s="8">
        <f>G12/(G$7+G$10+G$12+G$13+G$2+3020)</f>
        <v>9.9322516240953659E-2</v>
      </c>
      <c r="I12" s="27"/>
      <c r="J12" s="27">
        <v>0</v>
      </c>
      <c r="K12" s="27">
        <v>0</v>
      </c>
      <c r="L12" s="22"/>
      <c r="M12" s="156">
        <v>6675.2199999999993</v>
      </c>
    </row>
    <row r="13" spans="1:15" x14ac:dyDescent="0.25">
      <c r="A13" t="s">
        <v>154</v>
      </c>
      <c r="B13" t="s">
        <v>164</v>
      </c>
      <c r="C13" t="s">
        <v>18</v>
      </c>
      <c r="D13" s="7" t="s">
        <v>19</v>
      </c>
      <c r="E13" s="35" t="s">
        <v>421</v>
      </c>
      <c r="F13" s="31">
        <v>42257</v>
      </c>
      <c r="G13" s="27">
        <v>171158</v>
      </c>
      <c r="H13" s="8">
        <f>G13/(G$7+G$10+G$12+G$13+G$2+3020)</f>
        <v>0.47659993929656413</v>
      </c>
      <c r="I13" s="27"/>
      <c r="J13" s="27">
        <v>845609</v>
      </c>
      <c r="K13" s="8">
        <f>J13/(SUM(J$5:J$18))</f>
        <v>0.43452672752853733</v>
      </c>
      <c r="L13" s="22"/>
      <c r="M13" s="156">
        <v>3199723.68</v>
      </c>
    </row>
    <row r="14" spans="1:15" x14ac:dyDescent="0.25">
      <c r="A14" t="s">
        <v>154</v>
      </c>
      <c r="B14" t="s">
        <v>175</v>
      </c>
      <c r="C14" t="s">
        <v>21</v>
      </c>
      <c r="D14" s="7" t="s">
        <v>151</v>
      </c>
      <c r="E14" s="35" t="s">
        <v>422</v>
      </c>
      <c r="F14" s="31">
        <v>42437</v>
      </c>
      <c r="G14" s="27">
        <v>16108</v>
      </c>
      <c r="H14" s="8">
        <f t="shared" si="0"/>
        <v>2.7024487796366761E-2</v>
      </c>
      <c r="I14" s="27"/>
      <c r="J14" s="27">
        <v>0</v>
      </c>
      <c r="K14" s="27">
        <v>0</v>
      </c>
      <c r="L14" s="22"/>
      <c r="M14" s="156">
        <v>20581.769999999997</v>
      </c>
    </row>
    <row r="15" spans="1:15" x14ac:dyDescent="0.25">
      <c r="A15" t="s">
        <v>154</v>
      </c>
      <c r="B15" t="s">
        <v>159</v>
      </c>
      <c r="C15" t="s">
        <v>18</v>
      </c>
      <c r="D15" s="7" t="s">
        <v>31</v>
      </c>
      <c r="E15" s="35" t="s">
        <v>423</v>
      </c>
      <c r="F15" s="31">
        <v>42299</v>
      </c>
      <c r="G15" s="27">
        <v>9806</v>
      </c>
      <c r="H15" s="8">
        <f>G15/(G15+G3+11460)</f>
        <v>0.34889347470291043</v>
      </c>
      <c r="I15" s="27"/>
      <c r="J15" s="27">
        <v>47481</v>
      </c>
      <c r="K15" s="8">
        <f>J15/(SUM(J$5:J$18))</f>
        <v>2.4398703833311237E-2</v>
      </c>
      <c r="L15" s="22"/>
      <c r="M15" s="156">
        <v>6205.5899999999992</v>
      </c>
    </row>
    <row r="16" spans="1:15" x14ac:dyDescent="0.25">
      <c r="A16" t="s">
        <v>154</v>
      </c>
      <c r="B16" t="s">
        <v>156</v>
      </c>
      <c r="C16" t="s">
        <v>18</v>
      </c>
      <c r="D16" s="7" t="s">
        <v>157</v>
      </c>
      <c r="E16" s="35" t="s">
        <v>424</v>
      </c>
      <c r="F16" s="31">
        <v>42537</v>
      </c>
      <c r="G16" s="27">
        <v>0</v>
      </c>
      <c r="H16" s="27">
        <v>0</v>
      </c>
      <c r="I16" s="27"/>
      <c r="J16" s="27">
        <v>19400</v>
      </c>
      <c r="K16" s="8">
        <f>J16/(SUM(J$5:J$18))</f>
        <v>9.9689318751971946E-3</v>
      </c>
      <c r="L16" s="22"/>
      <c r="M16" s="155" t="s">
        <v>482</v>
      </c>
    </row>
    <row r="17" spans="1:14" x14ac:dyDescent="0.25">
      <c r="A17" t="s">
        <v>154</v>
      </c>
      <c r="B17" t="s">
        <v>155</v>
      </c>
      <c r="C17" t="s">
        <v>18</v>
      </c>
      <c r="D17" s="7" t="s">
        <v>25</v>
      </c>
      <c r="E17" s="35" t="s">
        <v>456</v>
      </c>
      <c r="F17" s="31">
        <v>42537</v>
      </c>
      <c r="G17" s="27">
        <v>0</v>
      </c>
      <c r="H17" s="27">
        <v>0</v>
      </c>
      <c r="I17" s="27"/>
      <c r="J17" s="27">
        <v>45191</v>
      </c>
      <c r="K17" s="8">
        <f>J17/(SUM(J$5:J$18))</f>
        <v>2.3221958782063734E-2</v>
      </c>
      <c r="L17" s="22"/>
      <c r="M17" s="155" t="s">
        <v>304</v>
      </c>
    </row>
    <row r="18" spans="1:14" x14ac:dyDescent="0.25">
      <c r="A18" t="s">
        <v>154</v>
      </c>
      <c r="B18" t="s">
        <v>425</v>
      </c>
      <c r="C18" s="27">
        <v>0</v>
      </c>
      <c r="D18" s="27">
        <v>0</v>
      </c>
      <c r="E18" s="7"/>
      <c r="F18" s="27">
        <v>0</v>
      </c>
      <c r="G18" s="27">
        <v>0</v>
      </c>
      <c r="H18" s="27">
        <v>0</v>
      </c>
      <c r="I18" s="27"/>
      <c r="J18" s="27">
        <v>3338</v>
      </c>
      <c r="K18" s="8">
        <f>J18/(SUM(J$5:J$18))</f>
        <v>1.71527291749527E-3</v>
      </c>
      <c r="L18" s="22"/>
      <c r="M18" s="155" t="s">
        <v>483</v>
      </c>
    </row>
    <row r="19" spans="1:14" x14ac:dyDescent="0.25">
      <c r="F19" s="27"/>
      <c r="J19" s="128"/>
    </row>
    <row r="20" spans="1:14" x14ac:dyDescent="0.25">
      <c r="F20" s="27"/>
      <c r="J20" s="36">
        <f>SUM(J2:J19)</f>
        <v>1946046</v>
      </c>
      <c r="L20" s="42" t="s">
        <v>218</v>
      </c>
      <c r="M20" s="67">
        <f>SUM(M2:M18)</f>
        <v>8314054.5399999991</v>
      </c>
    </row>
    <row r="21" spans="1:14" x14ac:dyDescent="0.25">
      <c r="A21" t="s">
        <v>479</v>
      </c>
    </row>
    <row r="22" spans="1:14" x14ac:dyDescent="0.25">
      <c r="A22" t="s">
        <v>481</v>
      </c>
    </row>
    <row r="23" spans="1:14" x14ac:dyDescent="0.25">
      <c r="A23" t="s">
        <v>484</v>
      </c>
    </row>
    <row r="25" spans="1:14" x14ac:dyDescent="0.25">
      <c r="A25" s="130" t="s">
        <v>449</v>
      </c>
      <c r="B25" s="129"/>
      <c r="C25" s="129"/>
      <c r="D25" s="129"/>
      <c r="E25" s="129"/>
      <c r="F25" s="129"/>
    </row>
    <row r="26" spans="1:14" x14ac:dyDescent="0.25">
      <c r="A26" t="s">
        <v>447</v>
      </c>
      <c r="H26" t="s">
        <v>448</v>
      </c>
    </row>
    <row r="27" spans="1:14" x14ac:dyDescent="0.25">
      <c r="A27" s="153" t="s">
        <v>462</v>
      </c>
      <c r="B27" s="42" t="s">
        <v>450</v>
      </c>
      <c r="C27" s="42" t="s">
        <v>4</v>
      </c>
      <c r="D27" s="42" t="s">
        <v>451</v>
      </c>
      <c r="E27" s="42" t="s">
        <v>452</v>
      </c>
      <c r="F27" s="42" t="s">
        <v>453</v>
      </c>
      <c r="H27" s="42" t="s">
        <v>462</v>
      </c>
      <c r="I27" s="42" t="s">
        <v>450</v>
      </c>
      <c r="J27" s="42" t="s">
        <v>4</v>
      </c>
      <c r="K27" s="42" t="s">
        <v>451</v>
      </c>
      <c r="L27" s="42" t="s">
        <v>454</v>
      </c>
      <c r="M27" s="42" t="s">
        <v>452</v>
      </c>
      <c r="N27" s="42" t="s">
        <v>453</v>
      </c>
    </row>
    <row r="28" spans="1:14" ht="15" customHeight="1" x14ac:dyDescent="0.25">
      <c r="A28">
        <v>12878</v>
      </c>
      <c r="B28" s="38" t="s">
        <v>161</v>
      </c>
      <c r="C28" s="39" t="s">
        <v>19</v>
      </c>
      <c r="D28" s="37" t="s">
        <v>165</v>
      </c>
      <c r="E28" s="40">
        <v>42436</v>
      </c>
      <c r="F28" s="39" t="s">
        <v>166</v>
      </c>
      <c r="H28">
        <v>16898</v>
      </c>
      <c r="I28" s="38" t="s">
        <v>156</v>
      </c>
      <c r="J28" s="39" t="s">
        <v>157</v>
      </c>
      <c r="K28" s="37" t="s">
        <v>176</v>
      </c>
      <c r="L28" s="37" t="s">
        <v>177</v>
      </c>
      <c r="M28" s="40">
        <v>42537</v>
      </c>
      <c r="N28" s="39" t="s">
        <v>166</v>
      </c>
    </row>
    <row r="29" spans="1:14" ht="30" x14ac:dyDescent="0.25">
      <c r="B29" s="38" t="s">
        <v>167</v>
      </c>
      <c r="C29" s="39" t="s">
        <v>31</v>
      </c>
      <c r="D29" s="37" t="s">
        <v>165</v>
      </c>
      <c r="E29" s="40">
        <v>42437</v>
      </c>
      <c r="F29" s="39" t="s">
        <v>166</v>
      </c>
      <c r="I29" s="38" t="s">
        <v>158</v>
      </c>
      <c r="J29" s="39" t="s">
        <v>178</v>
      </c>
      <c r="K29" s="37" t="s">
        <v>176</v>
      </c>
      <c r="L29" s="37" t="s">
        <v>177</v>
      </c>
      <c r="M29" s="40">
        <v>42584</v>
      </c>
      <c r="N29" s="39" t="s">
        <v>166</v>
      </c>
    </row>
    <row r="30" spans="1:14" ht="30" x14ac:dyDescent="0.25">
      <c r="A30">
        <v>17477</v>
      </c>
      <c r="B30" s="38" t="s">
        <v>168</v>
      </c>
      <c r="C30" s="39" t="s">
        <v>151</v>
      </c>
      <c r="D30" s="37" t="s">
        <v>165</v>
      </c>
      <c r="E30" s="40">
        <v>42291</v>
      </c>
      <c r="F30" s="39" t="s">
        <v>166</v>
      </c>
      <c r="H30">
        <v>931</v>
      </c>
      <c r="I30" s="38" t="s">
        <v>158</v>
      </c>
      <c r="J30" s="39" t="s">
        <v>151</v>
      </c>
      <c r="K30" s="37" t="s">
        <v>176</v>
      </c>
      <c r="L30" s="37" t="s">
        <v>179</v>
      </c>
      <c r="M30" s="40">
        <v>42537</v>
      </c>
      <c r="N30" s="39" t="s">
        <v>166</v>
      </c>
    </row>
    <row r="31" spans="1:14" ht="30" x14ac:dyDescent="0.25">
      <c r="A31">
        <v>931</v>
      </c>
      <c r="B31" s="38" t="s">
        <v>158</v>
      </c>
      <c r="C31" s="39" t="s">
        <v>151</v>
      </c>
      <c r="D31" s="37" t="s">
        <v>165</v>
      </c>
      <c r="E31" s="40">
        <v>42437</v>
      </c>
      <c r="F31" s="39" t="s">
        <v>166</v>
      </c>
      <c r="I31" s="38" t="s">
        <v>155</v>
      </c>
      <c r="J31" s="39" t="s">
        <v>25</v>
      </c>
      <c r="K31" s="37" t="s">
        <v>176</v>
      </c>
      <c r="L31" s="37" t="s">
        <v>177</v>
      </c>
      <c r="M31" s="40">
        <v>42537</v>
      </c>
      <c r="N31" s="39" t="s">
        <v>166</v>
      </c>
    </row>
    <row r="32" spans="1:14" ht="30" x14ac:dyDescent="0.25">
      <c r="A32">
        <v>17709</v>
      </c>
      <c r="B32" s="38" t="s">
        <v>162</v>
      </c>
      <c r="C32" s="39" t="s">
        <v>151</v>
      </c>
      <c r="D32" s="37" t="s">
        <v>165</v>
      </c>
      <c r="E32" s="40">
        <v>42382</v>
      </c>
      <c r="F32" s="39" t="s">
        <v>166</v>
      </c>
      <c r="H32">
        <v>17397</v>
      </c>
      <c r="I32" s="38" t="s">
        <v>160</v>
      </c>
      <c r="J32" s="39" t="s">
        <v>19</v>
      </c>
      <c r="K32" s="37" t="s">
        <v>176</v>
      </c>
      <c r="L32" s="37" t="s">
        <v>179</v>
      </c>
      <c r="M32" s="40">
        <v>42537</v>
      </c>
      <c r="N32" s="39" t="s">
        <v>166</v>
      </c>
    </row>
    <row r="33" spans="1:14" ht="30" x14ac:dyDescent="0.25">
      <c r="A33" s="154">
        <v>12758</v>
      </c>
      <c r="B33" s="12" t="s">
        <v>465</v>
      </c>
      <c r="C33" s="39" t="s">
        <v>19</v>
      </c>
      <c r="D33" s="37" t="s">
        <v>165</v>
      </c>
      <c r="E33" s="40">
        <v>42378</v>
      </c>
      <c r="F33" s="39" t="s">
        <v>166</v>
      </c>
      <c r="H33">
        <v>17506</v>
      </c>
      <c r="I33" s="38" t="s">
        <v>159</v>
      </c>
      <c r="J33" s="39" t="s">
        <v>31</v>
      </c>
      <c r="K33" s="37" t="s">
        <v>176</v>
      </c>
      <c r="L33" s="37" t="s">
        <v>179</v>
      </c>
      <c r="M33" s="40">
        <v>42537</v>
      </c>
      <c r="N33" s="39" t="s">
        <v>166</v>
      </c>
    </row>
    <row r="34" spans="1:14" x14ac:dyDescent="0.25">
      <c r="B34" s="38" t="s">
        <v>169</v>
      </c>
      <c r="C34" s="39" t="s">
        <v>19</v>
      </c>
      <c r="D34" s="37" t="s">
        <v>165</v>
      </c>
      <c r="E34" s="40">
        <v>42433</v>
      </c>
      <c r="F34" s="39" t="s">
        <v>170</v>
      </c>
    </row>
    <row r="35" spans="1:14" x14ac:dyDescent="0.25">
      <c r="B35" s="38" t="s">
        <v>171</v>
      </c>
      <c r="C35" s="39" t="s">
        <v>151</v>
      </c>
      <c r="D35" s="37" t="s">
        <v>165</v>
      </c>
      <c r="E35" s="40">
        <v>42396</v>
      </c>
      <c r="F35" s="39" t="s">
        <v>166</v>
      </c>
    </row>
    <row r="36" spans="1:14" ht="30" x14ac:dyDescent="0.25">
      <c r="B36" s="38" t="s">
        <v>477</v>
      </c>
      <c r="C36" s="39" t="s">
        <v>19</v>
      </c>
      <c r="D36" s="37" t="s">
        <v>165</v>
      </c>
      <c r="E36" s="40">
        <v>42356</v>
      </c>
      <c r="F36" s="39" t="s">
        <v>166</v>
      </c>
    </row>
    <row r="37" spans="1:14" x14ac:dyDescent="0.25">
      <c r="A37">
        <v>17613</v>
      </c>
      <c r="B37" s="38" t="s">
        <v>173</v>
      </c>
      <c r="C37" s="39" t="s">
        <v>151</v>
      </c>
      <c r="D37" s="37" t="s">
        <v>165</v>
      </c>
      <c r="E37" s="40">
        <v>42326</v>
      </c>
      <c r="F37" s="39" t="s">
        <v>166</v>
      </c>
    </row>
    <row r="38" spans="1:14" x14ac:dyDescent="0.25">
      <c r="A38">
        <v>17537</v>
      </c>
      <c r="B38" s="38" t="s">
        <v>174</v>
      </c>
      <c r="C38" s="39" t="s">
        <v>19</v>
      </c>
      <c r="D38" s="37" t="s">
        <v>165</v>
      </c>
      <c r="E38" s="40">
        <v>42272</v>
      </c>
      <c r="F38" s="39" t="s">
        <v>166</v>
      </c>
      <c r="H38" t="s">
        <v>473</v>
      </c>
    </row>
    <row r="39" spans="1:14" x14ac:dyDescent="0.25">
      <c r="A39">
        <v>17397</v>
      </c>
      <c r="B39" s="38" t="s">
        <v>160</v>
      </c>
      <c r="C39" s="39" t="s">
        <v>19</v>
      </c>
      <c r="D39" s="37" t="s">
        <v>165</v>
      </c>
      <c r="E39" s="40">
        <v>42257</v>
      </c>
      <c r="F39" s="39" t="s">
        <v>166</v>
      </c>
      <c r="H39" t="s">
        <v>470</v>
      </c>
      <c r="I39" t="s">
        <v>471</v>
      </c>
    </row>
    <row r="40" spans="1:14" x14ac:dyDescent="0.25">
      <c r="A40">
        <v>17896</v>
      </c>
      <c r="B40" s="38" t="s">
        <v>175</v>
      </c>
      <c r="C40" s="39" t="s">
        <v>151</v>
      </c>
      <c r="D40" s="37" t="s">
        <v>165</v>
      </c>
      <c r="E40" s="40">
        <v>42437</v>
      </c>
      <c r="F40" s="39" t="s">
        <v>166</v>
      </c>
      <c r="I40" s="12" t="s">
        <v>467</v>
      </c>
      <c r="J40" t="s">
        <v>476</v>
      </c>
    </row>
    <row r="41" spans="1:14" x14ac:dyDescent="0.25">
      <c r="A41">
        <v>17506</v>
      </c>
      <c r="B41" s="38" t="s">
        <v>159</v>
      </c>
      <c r="C41" s="39" t="s">
        <v>31</v>
      </c>
      <c r="D41" s="37" t="s">
        <v>165</v>
      </c>
      <c r="E41" s="40">
        <v>42299</v>
      </c>
      <c r="F41" s="39" t="s">
        <v>166</v>
      </c>
      <c r="H41">
        <v>17477</v>
      </c>
      <c r="I41" s="12" t="s">
        <v>468</v>
      </c>
      <c r="J41" t="s">
        <v>474</v>
      </c>
    </row>
    <row r="42" spans="1:14" x14ac:dyDescent="0.25">
      <c r="H42">
        <v>17570</v>
      </c>
      <c r="I42" s="12" t="s">
        <v>469</v>
      </c>
      <c r="J42" t="s">
        <v>475</v>
      </c>
    </row>
    <row r="44" spans="1:14" x14ac:dyDescent="0.25">
      <c r="B44" t="s">
        <v>426</v>
      </c>
    </row>
    <row r="46" spans="1:14" x14ac:dyDescent="0.25">
      <c r="A46" t="s">
        <v>472</v>
      </c>
    </row>
    <row r="47" spans="1:14" x14ac:dyDescent="0.25">
      <c r="A47" t="s">
        <v>466</v>
      </c>
    </row>
    <row r="48" spans="1:14" x14ac:dyDescent="0.25">
      <c r="A48">
        <v>14314</v>
      </c>
      <c r="B48" t="s">
        <v>463</v>
      </c>
    </row>
    <row r="49" spans="1:2" x14ac:dyDescent="0.25">
      <c r="A49">
        <v>12786</v>
      </c>
      <c r="B49" t="s">
        <v>464</v>
      </c>
    </row>
  </sheetData>
  <sheetProtection selectLockedCells="1" selectUnlockedCells="1"/>
  <hyperlinks>
    <hyperlink ref="B28" r:id="rId1"/>
    <hyperlink ref="B29" r:id="rId2" display="https://secure.sos.state.or.us/orestar/cfDetail.do?page=search&amp;cfRsn=16553"/>
    <hyperlink ref="B30" r:id="rId3" display="https://secure.sos.state.or.us/orestar/cfDetail.do?page=search&amp;cfRsn=15951"/>
    <hyperlink ref="B31" r:id="rId4" display="https://secure.sos.state.or.us/orestar/cfDetail.do?page=search&amp;cfRsn=16547"/>
    <hyperlink ref="B32" r:id="rId5" display="https://secure.sos.state.or.us/orestar/cfDetail.do?page=search&amp;cfRsn=16145"/>
    <hyperlink ref="B34" r:id="rId6" display="https://secure.sos.state.or.us/orestar/cfDetail.do?page=search&amp;cfRsn=16588"/>
    <hyperlink ref="B35" r:id="rId7" display="https://secure.sos.state.or.us/orestar/cfDetail.do?page=search&amp;cfRsn=16221"/>
    <hyperlink ref="B36" r:id="rId8" display="https://secure.sos.state.or.us/orestar/cfDetail.do?page=search&amp;cfRsn=16059"/>
    <hyperlink ref="B37" r:id="rId9" display="https://secure.sos.state.or.us/orestar/cfDetail.do?page=search&amp;cfRsn=16000"/>
    <hyperlink ref="B38" r:id="rId10" display="https://secure.sos.state.or.us/orestar/cfDetail.do?page=search&amp;cfRsn=15903"/>
    <hyperlink ref="B40" r:id="rId11" display="https://secure.sos.state.or.us/orestar/cfDetail.do?page=search&amp;cfRsn=16564"/>
    <hyperlink ref="B41" r:id="rId12" display="https://secure.sos.state.or.us/orestar/cfDetail.do?page=search&amp;cfRsn=15863"/>
    <hyperlink ref="B2" r:id="rId13"/>
    <hyperlink ref="B3" r:id="rId14" display="https://secure.sos.state.or.us/orestar/cfDetail.do?page=search&amp;cfRsn=16553"/>
    <hyperlink ref="B4" r:id="rId15" display="https://secure.sos.state.or.us/orestar/cfDetail.do?page=search&amp;cfRsn=15951"/>
    <hyperlink ref="B5" r:id="rId16" display="https://secure.sos.state.or.us/orestar/cfDetail.do?page=search&amp;cfRsn=16547"/>
    <hyperlink ref="B6" r:id="rId17" display="https://secure.sos.state.or.us/orestar/cfDetail.do?page=search&amp;cfRsn=16145"/>
    <hyperlink ref="B7" r:id="rId18" display="https://secure.sos.state.or.us/orestar/cfDetail.do?page=search&amp;cfRsn=16125"/>
    <hyperlink ref="B8" r:id="rId19" display="https://secure.sos.state.or.us/orestar/cfDetail.do?page=search&amp;cfRsn=16588"/>
    <hyperlink ref="B9" r:id="rId20" display="https://secure.sos.state.or.us/orestar/cfDetail.do?page=search&amp;cfRsn=16221"/>
    <hyperlink ref="B10" r:id="rId21" display="https://secure.sos.state.or.us/orestar/cfDetail.do?page=search&amp;cfRsn=16059"/>
    <hyperlink ref="B11" r:id="rId22" display="https://secure.sos.state.or.us/orestar/cfDetail.do?page=search&amp;cfRsn=16000"/>
    <hyperlink ref="B12" r:id="rId23" display="https://secure.sos.state.or.us/orestar/cfDetail.do?page=search&amp;cfRsn=15903"/>
    <hyperlink ref="B13" r:id="rId24" display="https://secure.sos.state.or.us/orestar/cfDetail.do?page=search&amp;cfRsn=15859"/>
    <hyperlink ref="B14" r:id="rId25" display="https://secure.sos.state.or.us/orestar/cfDetail.do?page=search&amp;cfRsn=16564"/>
    <hyperlink ref="B15" r:id="rId26" display="https://secure.sos.state.or.us/orestar/cfDetail.do?page=search&amp;cfRsn=15863"/>
    <hyperlink ref="I28" r:id="rId27"/>
    <hyperlink ref="I29" r:id="rId28" display="https://secure.sos.state.or.us/orestar/cfDetail.do?page=search&amp;cfRsn=17214"/>
    <hyperlink ref="I30" r:id="rId29" display="https://secure.sos.state.or.us/orestar/cfDetail.do?page=search&amp;cfRsn=16831"/>
    <hyperlink ref="I31" r:id="rId30" display="https://secure.sos.state.or.us/orestar/cfDetail.do?page=search&amp;cfRsn=17120"/>
    <hyperlink ref="I32" r:id="rId31" display="https://secure.sos.state.or.us/orestar/cfDetail.do?page=search&amp;cfRsn=16773"/>
    <hyperlink ref="I33" r:id="rId32" display="https://secure.sos.state.or.us/orestar/cfDetail.do?page=search&amp;cfRsn=16732"/>
    <hyperlink ref="B16" r:id="rId33" display="https://secure.sos.state.or.us/orestar/cfDetail.do?page=search&amp;cfRsn=17091"/>
    <hyperlink ref="B17" r:id="rId34" display="https://secure.sos.state.or.us/orestar/cfDetail.do?page=search&amp;cfRsn=17120"/>
    <hyperlink ref="B39" r:id="rId35" display="https://secure.sos.state.or.us/orestar/cfDetail.do?page=search&amp;cfRsn=15859"/>
    <hyperlink ref="B33" r:id="rId36" display="https://secure.sos.state.or.us/orestar/sooDetail.do?sooRsn=78295"/>
    <hyperlink ref="I40" r:id="rId37" display="https://secure.sos.state.or.us/orestar/sooDetail.do?sooRsn=79475"/>
    <hyperlink ref="I41" r:id="rId38" display="https://secure.sos.state.or.us/orestar/sooDetail.do?sooRsn=77722"/>
    <hyperlink ref="I42" r:id="rId39" display="https://secure.sos.state.or.us/orestar/sooDetail.do?sooRsn=77905"/>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Totals</vt:lpstr>
      <vt:lpstr>Delaware</vt:lpstr>
      <vt:lpstr>Indiana</vt:lpstr>
      <vt:lpstr>Missouri</vt:lpstr>
      <vt:lpstr>Montana</vt:lpstr>
      <vt:lpstr>New Hampshire</vt:lpstr>
      <vt:lpstr>North Carolina</vt:lpstr>
      <vt:lpstr>North Dakota</vt:lpstr>
      <vt:lpstr>Oregon</vt:lpstr>
      <vt:lpstr>Utah</vt:lpstr>
      <vt:lpstr>Vermont</vt:lpstr>
      <vt:lpstr>Washington</vt:lpstr>
      <vt:lpstr>West Virginia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 Jensen</dc:creator>
  <cp:lastModifiedBy>Jennifer M Jensen</cp:lastModifiedBy>
  <dcterms:created xsi:type="dcterms:W3CDTF">2017-04-03T06:07:36Z</dcterms:created>
  <dcterms:modified xsi:type="dcterms:W3CDTF">2017-05-15T18:45:48Z</dcterms:modified>
</cp:coreProperties>
</file>